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035" windowHeight="8955"/>
  </bookViews>
  <sheets>
    <sheet name="Rekapitulace stavby" sheetId="1" r:id="rId1"/>
    <sheet name="15062 - MPSV - přesun ord..." sheetId="2" r:id="rId2"/>
    <sheet name="VRN - Vedlejší rozpočtové..." sheetId="3" r:id="rId3"/>
    <sheet name="Pokyny pro vyplnění" sheetId="4" r:id="rId4"/>
  </sheets>
  <definedNames>
    <definedName name="_xlnm._FilterDatabase" localSheetId="1" hidden="1">'15062 - MPSV - přesun ord...'!$C$95:$K$95</definedName>
    <definedName name="_xlnm._FilterDatabase" localSheetId="2" hidden="1">'VRN - Vedlejší rozpočtové...'!$C$81:$K$81</definedName>
    <definedName name="_xlnm.Print_Titles" localSheetId="1">'15062 - MPSV - přesun ord...'!$95:$95</definedName>
    <definedName name="_xlnm.Print_Titles" localSheetId="0">'Rekapitulace stavby'!$49:$49</definedName>
    <definedName name="_xlnm.Print_Titles" localSheetId="2">'VRN - Vedlejší rozpočtové...'!$81:$81</definedName>
    <definedName name="_xlnm.Print_Area" localSheetId="1">'15062 - MPSV - přesun ord...'!$C$4:$J$34,'15062 - MPSV - přesun ord...'!$C$40:$J$79,'15062 - MPSV - přesun ord...'!$C$85:$K$583</definedName>
    <definedName name="_xlnm.Print_Area" localSheetId="3">'Pokyny pro vyplnění'!$B$2:$K$69,'Pokyny pro vyplnění'!$B$72:$K$116,'Pokyny pro vyplnění'!$B$119:$K$184,'Pokyny pro vyplnění'!$B$187:$K$207</definedName>
    <definedName name="_xlnm.Print_Area" localSheetId="0">'Rekapitulace stavby'!$D$4:$AO$33,'Rekapitulace stavby'!$C$39:$AQ$54</definedName>
    <definedName name="_xlnm.Print_Area" localSheetId="2">'VRN - Vedlejší rozpočtové...'!$C$4:$J$36,'VRN - Vedlejší rozpočtové...'!$C$42:$J$63,'VRN - Vedlejší rozpočtové...'!$C$69:$K$113</definedName>
  </definedNames>
  <calcPr calcId="145621" iterateCount="1"/>
</workbook>
</file>

<file path=xl/calcChain.xml><?xml version="1.0" encoding="utf-8"?>
<calcChain xmlns="http://schemas.openxmlformats.org/spreadsheetml/2006/main">
  <c r="J10" i="2" l="1"/>
  <c r="J15" i="2"/>
  <c r="E16" i="2"/>
  <c r="F93" i="2" s="1"/>
  <c r="J16" i="2"/>
  <c r="E43" i="2"/>
  <c r="F45" i="2"/>
  <c r="J45" i="2"/>
  <c r="F47" i="2"/>
  <c r="J47" i="2"/>
  <c r="E88" i="2"/>
  <c r="F90" i="2"/>
  <c r="J90" i="2"/>
  <c r="F92" i="2"/>
  <c r="J92" i="2"/>
  <c r="J99" i="2"/>
  <c r="BE99" i="2" s="1"/>
  <c r="P99" i="2"/>
  <c r="R99" i="2"/>
  <c r="T99" i="2"/>
  <c r="BF99" i="2"/>
  <c r="BG99" i="2"/>
  <c r="BH99" i="2"/>
  <c r="BI99" i="2"/>
  <c r="BK99" i="2"/>
  <c r="J103" i="2"/>
  <c r="P103" i="2"/>
  <c r="R103" i="2"/>
  <c r="T103" i="2"/>
  <c r="BE103" i="2"/>
  <c r="BF103" i="2"/>
  <c r="BG103" i="2"/>
  <c r="BH103" i="2"/>
  <c r="BI103" i="2"/>
  <c r="BK103" i="2"/>
  <c r="J107" i="2"/>
  <c r="P107" i="2"/>
  <c r="R107" i="2"/>
  <c r="T107" i="2"/>
  <c r="BE107" i="2"/>
  <c r="BF107" i="2"/>
  <c r="BG107" i="2"/>
  <c r="BH107" i="2"/>
  <c r="BI107" i="2"/>
  <c r="BK107" i="2"/>
  <c r="J117" i="2"/>
  <c r="P117" i="2"/>
  <c r="R117" i="2"/>
  <c r="T117" i="2"/>
  <c r="BE117" i="2"/>
  <c r="BF117" i="2"/>
  <c r="BG117" i="2"/>
  <c r="BH117" i="2"/>
  <c r="BI117" i="2"/>
  <c r="BK117" i="2"/>
  <c r="J128" i="2"/>
  <c r="P128" i="2"/>
  <c r="R128" i="2"/>
  <c r="T128" i="2"/>
  <c r="BE128" i="2"/>
  <c r="BF128" i="2"/>
  <c r="BG128" i="2"/>
  <c r="BH128" i="2"/>
  <c r="BI128" i="2"/>
  <c r="BK128" i="2"/>
  <c r="J135" i="2"/>
  <c r="P135" i="2"/>
  <c r="R135" i="2"/>
  <c r="T135" i="2"/>
  <c r="BE135" i="2"/>
  <c r="BF135" i="2"/>
  <c r="BG135" i="2"/>
  <c r="BH135" i="2"/>
  <c r="BI135" i="2"/>
  <c r="BK135" i="2"/>
  <c r="J148" i="2"/>
  <c r="P148" i="2"/>
  <c r="R148" i="2"/>
  <c r="T148" i="2"/>
  <c r="BE148" i="2"/>
  <c r="BF148" i="2"/>
  <c r="BG148" i="2"/>
  <c r="BH148" i="2"/>
  <c r="BI148" i="2"/>
  <c r="BK148" i="2"/>
  <c r="J150" i="2"/>
  <c r="P150" i="2"/>
  <c r="R150" i="2"/>
  <c r="T150" i="2"/>
  <c r="BE150" i="2"/>
  <c r="BF150" i="2"/>
  <c r="BG150" i="2"/>
  <c r="BH150" i="2"/>
  <c r="BI150" i="2"/>
  <c r="BK150" i="2"/>
  <c r="J153" i="2"/>
  <c r="BE153" i="2" s="1"/>
  <c r="P153" i="2"/>
  <c r="R153" i="2"/>
  <c r="T153" i="2"/>
  <c r="BF153" i="2"/>
  <c r="BG153" i="2"/>
  <c r="BH153" i="2"/>
  <c r="BI153" i="2"/>
  <c r="BK153" i="2"/>
  <c r="J159" i="2"/>
  <c r="P159" i="2"/>
  <c r="P152" i="2" s="1"/>
  <c r="R159" i="2"/>
  <c r="T159" i="2"/>
  <c r="BE159" i="2"/>
  <c r="BF159" i="2"/>
  <c r="BG159" i="2"/>
  <c r="BH159" i="2"/>
  <c r="BI159" i="2"/>
  <c r="BK159" i="2"/>
  <c r="J172" i="2"/>
  <c r="P172" i="2"/>
  <c r="R172" i="2"/>
  <c r="T172" i="2"/>
  <c r="BE172" i="2"/>
  <c r="BF172" i="2"/>
  <c r="BG172" i="2"/>
  <c r="BH172" i="2"/>
  <c r="BI172" i="2"/>
  <c r="BK172" i="2"/>
  <c r="J185" i="2"/>
  <c r="BE185" i="2" s="1"/>
  <c r="P185" i="2"/>
  <c r="R185" i="2"/>
  <c r="T185" i="2"/>
  <c r="BF185" i="2"/>
  <c r="BG185" i="2"/>
  <c r="BH185" i="2"/>
  <c r="BI185" i="2"/>
  <c r="BK185" i="2"/>
  <c r="J198" i="2"/>
  <c r="BE198" i="2" s="1"/>
  <c r="P198" i="2"/>
  <c r="R198" i="2"/>
  <c r="T198" i="2"/>
  <c r="BF198" i="2"/>
  <c r="BG198" i="2"/>
  <c r="BH198" i="2"/>
  <c r="BI198" i="2"/>
  <c r="BK198" i="2"/>
  <c r="J201" i="2"/>
  <c r="P201" i="2"/>
  <c r="R201" i="2"/>
  <c r="T201" i="2"/>
  <c r="BE201" i="2"/>
  <c r="BF201" i="2"/>
  <c r="BG201" i="2"/>
  <c r="BH201" i="2"/>
  <c r="BI201" i="2"/>
  <c r="BK201" i="2"/>
  <c r="J206" i="2"/>
  <c r="P206" i="2"/>
  <c r="R206" i="2"/>
  <c r="T206" i="2"/>
  <c r="BE206" i="2"/>
  <c r="BF206" i="2"/>
  <c r="BG206" i="2"/>
  <c r="BH206" i="2"/>
  <c r="BI206" i="2"/>
  <c r="BK206" i="2"/>
  <c r="J211" i="2"/>
  <c r="BE211" i="2" s="1"/>
  <c r="P211" i="2"/>
  <c r="R211" i="2"/>
  <c r="T211" i="2"/>
  <c r="BF211" i="2"/>
  <c r="BG211" i="2"/>
  <c r="BH211" i="2"/>
  <c r="BI211" i="2"/>
  <c r="BK211" i="2"/>
  <c r="J217" i="2"/>
  <c r="BE217" i="2" s="1"/>
  <c r="P217" i="2"/>
  <c r="P197" i="2"/>
  <c r="R217" i="2"/>
  <c r="T217" i="2"/>
  <c r="BF217" i="2"/>
  <c r="BG217" i="2"/>
  <c r="BH217" i="2"/>
  <c r="BI217" i="2"/>
  <c r="BK217" i="2"/>
  <c r="J221" i="2"/>
  <c r="P221" i="2"/>
  <c r="R221" i="2"/>
  <c r="T221" i="2"/>
  <c r="BE221" i="2"/>
  <c r="BF221" i="2"/>
  <c r="BG221" i="2"/>
  <c r="BH221" i="2"/>
  <c r="BI221" i="2"/>
  <c r="BK221" i="2"/>
  <c r="J226" i="2"/>
  <c r="P226" i="2"/>
  <c r="R226" i="2"/>
  <c r="T226" i="2"/>
  <c r="BE226" i="2"/>
  <c r="BF226" i="2"/>
  <c r="BG226" i="2"/>
  <c r="BH226" i="2"/>
  <c r="BI226" i="2"/>
  <c r="BK226" i="2"/>
  <c r="J231" i="2"/>
  <c r="P231" i="2"/>
  <c r="R231" i="2"/>
  <c r="T231" i="2"/>
  <c r="BE231" i="2"/>
  <c r="BF231" i="2"/>
  <c r="BG231" i="2"/>
  <c r="BH231" i="2"/>
  <c r="BI231" i="2"/>
  <c r="BK231" i="2"/>
  <c r="J238" i="2"/>
  <c r="P238" i="2"/>
  <c r="R238" i="2"/>
  <c r="T238" i="2"/>
  <c r="BE238" i="2"/>
  <c r="BF238" i="2"/>
  <c r="BG238" i="2"/>
  <c r="BH238" i="2"/>
  <c r="BI238" i="2"/>
  <c r="BK238" i="2"/>
  <c r="J242" i="2"/>
  <c r="P242" i="2"/>
  <c r="R242" i="2"/>
  <c r="T242" i="2"/>
  <c r="BE242" i="2"/>
  <c r="BF242" i="2"/>
  <c r="BG242" i="2"/>
  <c r="BH242" i="2"/>
  <c r="BI242" i="2"/>
  <c r="BK242" i="2"/>
  <c r="J244" i="2"/>
  <c r="P244" i="2"/>
  <c r="R244" i="2"/>
  <c r="T244" i="2"/>
  <c r="BE244" i="2"/>
  <c r="BF244" i="2"/>
  <c r="BG244" i="2"/>
  <c r="BH244" i="2"/>
  <c r="BI244" i="2"/>
  <c r="BK244" i="2"/>
  <c r="J247" i="2"/>
  <c r="BE247" i="2" s="1"/>
  <c r="P247" i="2"/>
  <c r="P246" i="2" s="1"/>
  <c r="R247" i="2"/>
  <c r="R246" i="2" s="1"/>
  <c r="T247" i="2"/>
  <c r="T246" i="2"/>
  <c r="BF247" i="2"/>
  <c r="BG247" i="2"/>
  <c r="BH247" i="2"/>
  <c r="BI247" i="2"/>
  <c r="BK247" i="2"/>
  <c r="BK246" i="2" s="1"/>
  <c r="J246" i="2" s="1"/>
  <c r="J57" i="2" s="1"/>
  <c r="J251" i="2"/>
  <c r="BE251" i="2" s="1"/>
  <c r="P251" i="2"/>
  <c r="R251" i="2"/>
  <c r="T251" i="2"/>
  <c r="T250" i="2"/>
  <c r="BF251" i="2"/>
  <c r="BG251" i="2"/>
  <c r="BH251" i="2"/>
  <c r="BI251" i="2"/>
  <c r="BK251" i="2"/>
  <c r="J259" i="2"/>
  <c r="P259" i="2"/>
  <c r="R259" i="2"/>
  <c r="T259" i="2"/>
  <c r="BE259" i="2"/>
  <c r="BF259" i="2"/>
  <c r="BG259" i="2"/>
  <c r="BH259" i="2"/>
  <c r="BI259" i="2"/>
  <c r="BK259" i="2"/>
  <c r="J262" i="2"/>
  <c r="BE262" i="2" s="1"/>
  <c r="P262" i="2"/>
  <c r="P261" i="2" s="1"/>
  <c r="R262" i="2"/>
  <c r="R261" i="2" s="1"/>
  <c r="T262" i="2"/>
  <c r="T261" i="2" s="1"/>
  <c r="BF262" i="2"/>
  <c r="BG262" i="2"/>
  <c r="BH262" i="2"/>
  <c r="BI262" i="2"/>
  <c r="BK262" i="2"/>
  <c r="BK261" i="2" s="1"/>
  <c r="J261" i="2" s="1"/>
  <c r="J60" i="2" s="1"/>
  <c r="J266" i="2"/>
  <c r="BE266" i="2" s="1"/>
  <c r="P266" i="2"/>
  <c r="R266" i="2"/>
  <c r="T266" i="2"/>
  <c r="T265" i="2"/>
  <c r="BF266" i="2"/>
  <c r="BG266" i="2"/>
  <c r="BH266" i="2"/>
  <c r="BI266" i="2"/>
  <c r="BK266" i="2"/>
  <c r="J268" i="2"/>
  <c r="P268" i="2"/>
  <c r="R268" i="2"/>
  <c r="T268" i="2"/>
  <c r="BE268" i="2"/>
  <c r="BF268" i="2"/>
  <c r="BG268" i="2"/>
  <c r="BH268" i="2"/>
  <c r="BI268" i="2"/>
  <c r="BK268" i="2"/>
  <c r="J271" i="2"/>
  <c r="BE271" i="2" s="1"/>
  <c r="P271" i="2"/>
  <c r="P270" i="2" s="1"/>
  <c r="R271" i="2"/>
  <c r="R270" i="2" s="1"/>
  <c r="T271" i="2"/>
  <c r="T270" i="2" s="1"/>
  <c r="BF271" i="2"/>
  <c r="BG271" i="2"/>
  <c r="BH271" i="2"/>
  <c r="BI271" i="2"/>
  <c r="BK271" i="2"/>
  <c r="BK270" i="2" s="1"/>
  <c r="J270" i="2" s="1"/>
  <c r="J62" i="2" s="1"/>
  <c r="J275" i="2"/>
  <c r="BE275" i="2" s="1"/>
  <c r="P275" i="2"/>
  <c r="P274" i="2" s="1"/>
  <c r="R275" i="2"/>
  <c r="R274" i="2" s="1"/>
  <c r="T275" i="2"/>
  <c r="T274" i="2"/>
  <c r="BF275" i="2"/>
  <c r="BG275" i="2"/>
  <c r="BH275" i="2"/>
  <c r="BI275" i="2"/>
  <c r="BK275" i="2"/>
  <c r="BK274" i="2" s="1"/>
  <c r="J274" i="2" s="1"/>
  <c r="J63" i="2" s="1"/>
  <c r="J279" i="2"/>
  <c r="BE279" i="2" s="1"/>
  <c r="P279" i="2"/>
  <c r="R279" i="2"/>
  <c r="R278" i="2"/>
  <c r="T279" i="2"/>
  <c r="BF279" i="2"/>
  <c r="BG279" i="2"/>
  <c r="BH279" i="2"/>
  <c r="BI279" i="2"/>
  <c r="BK279" i="2"/>
  <c r="J284" i="2"/>
  <c r="P284" i="2"/>
  <c r="R284" i="2"/>
  <c r="T284" i="2"/>
  <c r="T278" i="2" s="1"/>
  <c r="BE284" i="2"/>
  <c r="BF284" i="2"/>
  <c r="BG284" i="2"/>
  <c r="BH284" i="2"/>
  <c r="BI284" i="2"/>
  <c r="BK284" i="2"/>
  <c r="J287" i="2"/>
  <c r="BE287" i="2" s="1"/>
  <c r="P287" i="2"/>
  <c r="R287" i="2"/>
  <c r="T287" i="2"/>
  <c r="T286" i="2" s="1"/>
  <c r="BF287" i="2"/>
  <c r="BG287" i="2"/>
  <c r="BH287" i="2"/>
  <c r="BI287" i="2"/>
  <c r="BK287" i="2"/>
  <c r="J294" i="2"/>
  <c r="P294" i="2"/>
  <c r="R294" i="2"/>
  <c r="T294" i="2"/>
  <c r="BE294" i="2"/>
  <c r="BF294" i="2"/>
  <c r="BG294" i="2"/>
  <c r="BH294" i="2"/>
  <c r="BI294" i="2"/>
  <c r="BK294" i="2"/>
  <c r="J299" i="2"/>
  <c r="P299" i="2"/>
  <c r="R299" i="2"/>
  <c r="T299" i="2"/>
  <c r="BE299" i="2"/>
  <c r="BF299" i="2"/>
  <c r="BG299" i="2"/>
  <c r="BH299" i="2"/>
  <c r="BI299" i="2"/>
  <c r="BK299" i="2"/>
  <c r="J307" i="2"/>
  <c r="P307" i="2"/>
  <c r="R307" i="2"/>
  <c r="T307" i="2"/>
  <c r="BE307" i="2"/>
  <c r="BF307" i="2"/>
  <c r="BG307" i="2"/>
  <c r="BH307" i="2"/>
  <c r="BI307" i="2"/>
  <c r="BK307" i="2"/>
  <c r="J311" i="2"/>
  <c r="P311" i="2"/>
  <c r="R311" i="2"/>
  <c r="T311" i="2"/>
  <c r="BE311" i="2"/>
  <c r="BF311" i="2"/>
  <c r="BG311" i="2"/>
  <c r="BH311" i="2"/>
  <c r="BI311" i="2"/>
  <c r="BK311" i="2"/>
  <c r="J315" i="2"/>
  <c r="P315" i="2"/>
  <c r="R315" i="2"/>
  <c r="T315" i="2"/>
  <c r="BE315" i="2"/>
  <c r="BF315" i="2"/>
  <c r="BG315" i="2"/>
  <c r="BH315" i="2"/>
  <c r="BI315" i="2"/>
  <c r="BK315" i="2"/>
  <c r="J319" i="2"/>
  <c r="P319" i="2"/>
  <c r="R319" i="2"/>
  <c r="T319" i="2"/>
  <c r="BE319" i="2"/>
  <c r="BF319" i="2"/>
  <c r="BG319" i="2"/>
  <c r="BH319" i="2"/>
  <c r="BI319" i="2"/>
  <c r="BK319" i="2"/>
  <c r="J322" i="2"/>
  <c r="BE322" i="2" s="1"/>
  <c r="P322" i="2"/>
  <c r="R322" i="2"/>
  <c r="T322" i="2"/>
  <c r="BF322" i="2"/>
  <c r="BG322" i="2"/>
  <c r="BH322" i="2"/>
  <c r="BI322" i="2"/>
  <c r="BK322" i="2"/>
  <c r="J325" i="2"/>
  <c r="P325" i="2"/>
  <c r="R325" i="2"/>
  <c r="T325" i="2"/>
  <c r="BE325" i="2"/>
  <c r="BF325" i="2"/>
  <c r="BG325" i="2"/>
  <c r="BH325" i="2"/>
  <c r="BI325" i="2"/>
  <c r="BK325" i="2"/>
  <c r="J328" i="2"/>
  <c r="BE328" i="2" s="1"/>
  <c r="P328" i="2"/>
  <c r="P321" i="2" s="1"/>
  <c r="R328" i="2"/>
  <c r="T328" i="2"/>
  <c r="BF328" i="2"/>
  <c r="BG328" i="2"/>
  <c r="BH328" i="2"/>
  <c r="BI328" i="2"/>
  <c r="BK328" i="2"/>
  <c r="J331" i="2"/>
  <c r="BE331" i="2" s="1"/>
  <c r="P331" i="2"/>
  <c r="R331" i="2"/>
  <c r="T331" i="2"/>
  <c r="BF331" i="2"/>
  <c r="BG331" i="2"/>
  <c r="BH331" i="2"/>
  <c r="BI331" i="2"/>
  <c r="BK331" i="2"/>
  <c r="J335" i="2"/>
  <c r="P335" i="2"/>
  <c r="R335" i="2"/>
  <c r="T335" i="2"/>
  <c r="BE335" i="2"/>
  <c r="BF335" i="2"/>
  <c r="BG335" i="2"/>
  <c r="BH335" i="2"/>
  <c r="BI335" i="2"/>
  <c r="BK335" i="2"/>
  <c r="J337" i="2"/>
  <c r="P337" i="2"/>
  <c r="R337" i="2"/>
  <c r="T337" i="2"/>
  <c r="BE337" i="2"/>
  <c r="BF337" i="2"/>
  <c r="BG337" i="2"/>
  <c r="BH337" i="2"/>
  <c r="BI337" i="2"/>
  <c r="BK337" i="2"/>
  <c r="J339" i="2"/>
  <c r="BE339" i="2" s="1"/>
  <c r="P339" i="2"/>
  <c r="R339" i="2"/>
  <c r="T339" i="2"/>
  <c r="BF339" i="2"/>
  <c r="BG339" i="2"/>
  <c r="BH339" i="2"/>
  <c r="BI339" i="2"/>
  <c r="BK339" i="2"/>
  <c r="J341" i="2"/>
  <c r="P341" i="2"/>
  <c r="R341" i="2"/>
  <c r="T341" i="2"/>
  <c r="BE341" i="2"/>
  <c r="BF341" i="2"/>
  <c r="BG341" i="2"/>
  <c r="BH341" i="2"/>
  <c r="BI341" i="2"/>
  <c r="BK341" i="2"/>
  <c r="J343" i="2"/>
  <c r="P343" i="2"/>
  <c r="R343" i="2"/>
  <c r="T343" i="2"/>
  <c r="BE343" i="2"/>
  <c r="BF343" i="2"/>
  <c r="BG343" i="2"/>
  <c r="BH343" i="2"/>
  <c r="BI343" i="2"/>
  <c r="BK343" i="2"/>
  <c r="J345" i="2"/>
  <c r="P345" i="2"/>
  <c r="R345" i="2"/>
  <c r="T345" i="2"/>
  <c r="BE345" i="2"/>
  <c r="BF345" i="2"/>
  <c r="BG345" i="2"/>
  <c r="BH345" i="2"/>
  <c r="BI345" i="2"/>
  <c r="BK345" i="2"/>
  <c r="J347" i="2"/>
  <c r="P347" i="2"/>
  <c r="R347" i="2"/>
  <c r="T347" i="2"/>
  <c r="BE347" i="2"/>
  <c r="BF347" i="2"/>
  <c r="BG347" i="2"/>
  <c r="BH347" i="2"/>
  <c r="BI347" i="2"/>
  <c r="BK347" i="2"/>
  <c r="J349" i="2"/>
  <c r="P349" i="2"/>
  <c r="R349" i="2"/>
  <c r="T349" i="2"/>
  <c r="BE349" i="2"/>
  <c r="BF349" i="2"/>
  <c r="BG349" i="2"/>
  <c r="BH349" i="2"/>
  <c r="BI349" i="2"/>
  <c r="BK349" i="2"/>
  <c r="J351" i="2"/>
  <c r="P351" i="2"/>
  <c r="R351" i="2"/>
  <c r="T351" i="2"/>
  <c r="BE351" i="2"/>
  <c r="BF351" i="2"/>
  <c r="BG351" i="2"/>
  <c r="BH351" i="2"/>
  <c r="BI351" i="2"/>
  <c r="BK351" i="2"/>
  <c r="J353" i="2"/>
  <c r="P353" i="2"/>
  <c r="R353" i="2"/>
  <c r="T353" i="2"/>
  <c r="BE353" i="2"/>
  <c r="BF353" i="2"/>
  <c r="BG353" i="2"/>
  <c r="BH353" i="2"/>
  <c r="BI353" i="2"/>
  <c r="BK353" i="2"/>
  <c r="J356" i="2"/>
  <c r="BE356" i="2" s="1"/>
  <c r="P356" i="2"/>
  <c r="R356" i="2"/>
  <c r="T356" i="2"/>
  <c r="BF356" i="2"/>
  <c r="BG356" i="2"/>
  <c r="BH356" i="2"/>
  <c r="BI356" i="2"/>
  <c r="BK356" i="2"/>
  <c r="J360" i="2"/>
  <c r="BE360" i="2" s="1"/>
  <c r="P360" i="2"/>
  <c r="R360" i="2"/>
  <c r="T360" i="2"/>
  <c r="BF360" i="2"/>
  <c r="BG360" i="2"/>
  <c r="BH360" i="2"/>
  <c r="BI360" i="2"/>
  <c r="BK360" i="2"/>
  <c r="J367" i="2"/>
  <c r="P367" i="2"/>
  <c r="R367" i="2"/>
  <c r="T367" i="2"/>
  <c r="T355" i="2" s="1"/>
  <c r="BE367" i="2"/>
  <c r="BF367" i="2"/>
  <c r="BG367" i="2"/>
  <c r="BH367" i="2"/>
  <c r="BI367" i="2"/>
  <c r="BK367" i="2"/>
  <c r="J369" i="2"/>
  <c r="BE369" i="2" s="1"/>
  <c r="P369" i="2"/>
  <c r="P355" i="2" s="1"/>
  <c r="R369" i="2"/>
  <c r="T369" i="2"/>
  <c r="BF369" i="2"/>
  <c r="BG369" i="2"/>
  <c r="BH369" i="2"/>
  <c r="BI369" i="2"/>
  <c r="BK369" i="2"/>
  <c r="J372" i="2"/>
  <c r="BE372" i="2" s="1"/>
  <c r="P372" i="2"/>
  <c r="R372" i="2"/>
  <c r="T372" i="2"/>
  <c r="BF372" i="2"/>
  <c r="BG372" i="2"/>
  <c r="BH372" i="2"/>
  <c r="BI372" i="2"/>
  <c r="BK372" i="2"/>
  <c r="J378" i="2"/>
  <c r="BE378" i="2" s="1"/>
  <c r="P378" i="2"/>
  <c r="P371" i="2" s="1"/>
  <c r="R378" i="2"/>
  <c r="T378" i="2"/>
  <c r="BF378" i="2"/>
  <c r="BG378" i="2"/>
  <c r="BH378" i="2"/>
  <c r="BI378" i="2"/>
  <c r="BK378" i="2"/>
  <c r="J386" i="2"/>
  <c r="P386" i="2"/>
  <c r="R386" i="2"/>
  <c r="T386" i="2"/>
  <c r="BE386" i="2"/>
  <c r="BF386" i="2"/>
  <c r="BG386" i="2"/>
  <c r="BH386" i="2"/>
  <c r="BI386" i="2"/>
  <c r="BK386" i="2"/>
  <c r="J396" i="2"/>
  <c r="P396" i="2"/>
  <c r="R396" i="2"/>
  <c r="T396" i="2"/>
  <c r="BE396" i="2"/>
  <c r="BF396" i="2"/>
  <c r="BG396" i="2"/>
  <c r="BH396" i="2"/>
  <c r="BI396" i="2"/>
  <c r="BK396" i="2"/>
  <c r="J404" i="2"/>
  <c r="P404" i="2"/>
  <c r="R404" i="2"/>
  <c r="T404" i="2"/>
  <c r="BE404" i="2"/>
  <c r="BF404" i="2"/>
  <c r="BG404" i="2"/>
  <c r="BH404" i="2"/>
  <c r="BI404" i="2"/>
  <c r="BK404" i="2"/>
  <c r="J414" i="2"/>
  <c r="P414" i="2"/>
  <c r="R414" i="2"/>
  <c r="T414" i="2"/>
  <c r="BE414" i="2"/>
  <c r="BF414" i="2"/>
  <c r="BG414" i="2"/>
  <c r="BH414" i="2"/>
  <c r="BI414" i="2"/>
  <c r="BK414" i="2"/>
  <c r="J420" i="2"/>
  <c r="P420" i="2"/>
  <c r="R420" i="2"/>
  <c r="T420" i="2"/>
  <c r="BE420" i="2"/>
  <c r="BF420" i="2"/>
  <c r="BG420" i="2"/>
  <c r="BH420" i="2"/>
  <c r="BI420" i="2"/>
  <c r="BK420" i="2"/>
  <c r="J424" i="2"/>
  <c r="P424" i="2"/>
  <c r="R424" i="2"/>
  <c r="T424" i="2"/>
  <c r="BE424" i="2"/>
  <c r="BF424" i="2"/>
  <c r="BG424" i="2"/>
  <c r="BH424" i="2"/>
  <c r="BI424" i="2"/>
  <c r="BK424" i="2"/>
  <c r="J431" i="2"/>
  <c r="P431" i="2"/>
  <c r="R431" i="2"/>
  <c r="T431" i="2"/>
  <c r="BE431" i="2"/>
  <c r="BF431" i="2"/>
  <c r="BG431" i="2"/>
  <c r="BH431" i="2"/>
  <c r="BI431" i="2"/>
  <c r="BK431" i="2"/>
  <c r="J434" i="2"/>
  <c r="BE434" i="2" s="1"/>
  <c r="P434" i="2"/>
  <c r="R434" i="2"/>
  <c r="T434" i="2"/>
  <c r="BF434" i="2"/>
  <c r="BG434" i="2"/>
  <c r="BH434" i="2"/>
  <c r="BI434" i="2"/>
  <c r="BK434" i="2"/>
  <c r="J442" i="2"/>
  <c r="BE442" i="2" s="1"/>
  <c r="P442" i="2"/>
  <c r="R442" i="2"/>
  <c r="T442" i="2"/>
  <c r="BF442" i="2"/>
  <c r="BG442" i="2"/>
  <c r="BH442" i="2"/>
  <c r="BI442" i="2"/>
  <c r="BK442" i="2"/>
  <c r="J452" i="2"/>
  <c r="P452" i="2"/>
  <c r="R452" i="2"/>
  <c r="T452" i="2"/>
  <c r="BE452" i="2"/>
  <c r="BF452" i="2"/>
  <c r="BG452" i="2"/>
  <c r="BH452" i="2"/>
  <c r="BI452" i="2"/>
  <c r="BK452" i="2"/>
  <c r="J454" i="2"/>
  <c r="P454" i="2"/>
  <c r="R454" i="2"/>
  <c r="T454" i="2"/>
  <c r="BE454" i="2"/>
  <c r="BF454" i="2"/>
  <c r="BG454" i="2"/>
  <c r="BH454" i="2"/>
  <c r="BI454" i="2"/>
  <c r="BK454" i="2"/>
  <c r="J457" i="2"/>
  <c r="BE457" i="2" s="1"/>
  <c r="P457" i="2"/>
  <c r="R457" i="2"/>
  <c r="T457" i="2"/>
  <c r="BF457" i="2"/>
  <c r="BG457" i="2"/>
  <c r="BH457" i="2"/>
  <c r="BI457" i="2"/>
  <c r="BK457" i="2"/>
  <c r="J473" i="2"/>
  <c r="BE473" i="2" s="1"/>
  <c r="P473" i="2"/>
  <c r="P456" i="2" s="1"/>
  <c r="R473" i="2"/>
  <c r="T473" i="2"/>
  <c r="BF473" i="2"/>
  <c r="BG473" i="2"/>
  <c r="BH473" i="2"/>
  <c r="BI473" i="2"/>
  <c r="BK473" i="2"/>
  <c r="J489" i="2"/>
  <c r="P489" i="2"/>
  <c r="R489" i="2"/>
  <c r="T489" i="2"/>
  <c r="BE489" i="2"/>
  <c r="BF489" i="2"/>
  <c r="BG489" i="2"/>
  <c r="BH489" i="2"/>
  <c r="BI489" i="2"/>
  <c r="BK489" i="2"/>
  <c r="J505" i="2"/>
  <c r="P505" i="2"/>
  <c r="R505" i="2"/>
  <c r="T505" i="2"/>
  <c r="BE505" i="2"/>
  <c r="BF505" i="2"/>
  <c r="BG505" i="2"/>
  <c r="BH505" i="2"/>
  <c r="BI505" i="2"/>
  <c r="BK505" i="2"/>
  <c r="J521" i="2"/>
  <c r="P521" i="2"/>
  <c r="R521" i="2"/>
  <c r="T521" i="2"/>
  <c r="BE521" i="2"/>
  <c r="BF521" i="2"/>
  <c r="BG521" i="2"/>
  <c r="BH521" i="2"/>
  <c r="BI521" i="2"/>
  <c r="BK521" i="2"/>
  <c r="J538" i="2"/>
  <c r="BE538" i="2" s="1"/>
  <c r="P538" i="2"/>
  <c r="R538" i="2"/>
  <c r="T538" i="2"/>
  <c r="BF538" i="2"/>
  <c r="BG538" i="2"/>
  <c r="BH538" i="2"/>
  <c r="BI538" i="2"/>
  <c r="BK538" i="2"/>
  <c r="J540" i="2"/>
  <c r="BE540" i="2" s="1"/>
  <c r="P540" i="2"/>
  <c r="R540" i="2"/>
  <c r="R537" i="2" s="1"/>
  <c r="T540" i="2"/>
  <c r="BF540" i="2"/>
  <c r="BG540" i="2"/>
  <c r="BH540" i="2"/>
  <c r="BI540" i="2"/>
  <c r="BK540" i="2"/>
  <c r="J542" i="2"/>
  <c r="P542" i="2"/>
  <c r="R542" i="2"/>
  <c r="T542" i="2"/>
  <c r="T537" i="2" s="1"/>
  <c r="BE542" i="2"/>
  <c r="BF542" i="2"/>
  <c r="BG542" i="2"/>
  <c r="BH542" i="2"/>
  <c r="BI542" i="2"/>
  <c r="BK542" i="2"/>
  <c r="J544" i="2"/>
  <c r="P544" i="2"/>
  <c r="R544" i="2"/>
  <c r="T544" i="2"/>
  <c r="BE544" i="2"/>
  <c r="BF544" i="2"/>
  <c r="BG544" i="2"/>
  <c r="BH544" i="2"/>
  <c r="BI544" i="2"/>
  <c r="BK544" i="2"/>
  <c r="J546" i="2"/>
  <c r="P546" i="2"/>
  <c r="R546" i="2"/>
  <c r="T546" i="2"/>
  <c r="BE546" i="2"/>
  <c r="BF546" i="2"/>
  <c r="BG546" i="2"/>
  <c r="BH546" i="2"/>
  <c r="BI546" i="2"/>
  <c r="BK546" i="2"/>
  <c r="J548" i="2"/>
  <c r="P548" i="2"/>
  <c r="R548" i="2"/>
  <c r="T548" i="2"/>
  <c r="BE548" i="2"/>
  <c r="BF548" i="2"/>
  <c r="BG548" i="2"/>
  <c r="BH548" i="2"/>
  <c r="BI548" i="2"/>
  <c r="BK548" i="2"/>
  <c r="J551" i="2"/>
  <c r="BE551" i="2" s="1"/>
  <c r="P551" i="2"/>
  <c r="R551" i="2"/>
  <c r="T551" i="2"/>
  <c r="BF551" i="2"/>
  <c r="BG551" i="2"/>
  <c r="BH551" i="2"/>
  <c r="BI551" i="2"/>
  <c r="BK551" i="2"/>
  <c r="J553" i="2"/>
  <c r="BE553" i="2" s="1"/>
  <c r="P553" i="2"/>
  <c r="R553" i="2"/>
  <c r="T553" i="2"/>
  <c r="BF553" i="2"/>
  <c r="BG553" i="2"/>
  <c r="BH553" i="2"/>
  <c r="BI553" i="2"/>
  <c r="BK553" i="2"/>
  <c r="J555" i="2"/>
  <c r="P555" i="2"/>
  <c r="R555" i="2"/>
  <c r="T555" i="2"/>
  <c r="BE555" i="2"/>
  <c r="BF555" i="2"/>
  <c r="BG555" i="2"/>
  <c r="BH555" i="2"/>
  <c r="BI555" i="2"/>
  <c r="BK555" i="2"/>
  <c r="J558" i="2"/>
  <c r="BE558" i="2" s="1"/>
  <c r="P558" i="2"/>
  <c r="P557" i="2" s="1"/>
  <c r="R558" i="2"/>
  <c r="T558" i="2"/>
  <c r="BF558" i="2"/>
  <c r="BG558" i="2"/>
  <c r="BH558" i="2"/>
  <c r="BI558" i="2"/>
  <c r="BK558" i="2"/>
  <c r="J560" i="2"/>
  <c r="BE560" i="2" s="1"/>
  <c r="P560" i="2"/>
  <c r="R560" i="2"/>
  <c r="R557" i="2" s="1"/>
  <c r="T560" i="2"/>
  <c r="BF560" i="2"/>
  <c r="BG560" i="2"/>
  <c r="BH560" i="2"/>
  <c r="BI560" i="2"/>
  <c r="BK560" i="2"/>
  <c r="J562" i="2"/>
  <c r="BE562" i="2" s="1"/>
  <c r="P562" i="2"/>
  <c r="R562" i="2"/>
  <c r="T562" i="2"/>
  <c r="BF562" i="2"/>
  <c r="BG562" i="2"/>
  <c r="BH562" i="2"/>
  <c r="BI562" i="2"/>
  <c r="BK562" i="2"/>
  <c r="J566" i="2"/>
  <c r="BE566" i="2" s="1"/>
  <c r="P566" i="2"/>
  <c r="P565" i="2" s="1"/>
  <c r="R566" i="2"/>
  <c r="R565" i="2" s="1"/>
  <c r="T566" i="2"/>
  <c r="T565" i="2" s="1"/>
  <c r="BF566" i="2"/>
  <c r="BG566" i="2"/>
  <c r="BH566" i="2"/>
  <c r="BI566" i="2"/>
  <c r="BK566" i="2"/>
  <c r="BK565" i="2" s="1"/>
  <c r="J571" i="2"/>
  <c r="BE571" i="2" s="1"/>
  <c r="P571" i="2"/>
  <c r="P570" i="2"/>
  <c r="R571" i="2"/>
  <c r="R570" i="2" s="1"/>
  <c r="T571" i="2"/>
  <c r="T570" i="2" s="1"/>
  <c r="BF571" i="2"/>
  <c r="BG571" i="2"/>
  <c r="BH571" i="2"/>
  <c r="BI571" i="2"/>
  <c r="BK571" i="2"/>
  <c r="BK570" i="2" s="1"/>
  <c r="J570" i="2" s="1"/>
  <c r="J77" i="2" s="1"/>
  <c r="J574" i="2"/>
  <c r="BE574" i="2" s="1"/>
  <c r="P574" i="2"/>
  <c r="R574" i="2"/>
  <c r="T574" i="2"/>
  <c r="BF574" i="2"/>
  <c r="BG574" i="2"/>
  <c r="BH574" i="2"/>
  <c r="BI574" i="2"/>
  <c r="BK574" i="2"/>
  <c r="J578" i="2"/>
  <c r="BE578" i="2" s="1"/>
  <c r="P578" i="2"/>
  <c r="R578" i="2"/>
  <c r="T578" i="2"/>
  <c r="BF578" i="2"/>
  <c r="BG578" i="2"/>
  <c r="BH578" i="2"/>
  <c r="BI578" i="2"/>
  <c r="BK578" i="2"/>
  <c r="J582" i="2"/>
  <c r="P582" i="2"/>
  <c r="R582" i="2"/>
  <c r="T582" i="2"/>
  <c r="BE582" i="2"/>
  <c r="BF582" i="2"/>
  <c r="BG582" i="2"/>
  <c r="BH582" i="2"/>
  <c r="BI582" i="2"/>
  <c r="BK582" i="2"/>
  <c r="L41" i="1"/>
  <c r="L42" i="1"/>
  <c r="L44" i="1"/>
  <c r="AM44" i="1"/>
  <c r="L46" i="1"/>
  <c r="AM46" i="1"/>
  <c r="L47" i="1"/>
  <c r="AS51" i="1"/>
  <c r="AX52" i="1"/>
  <c r="AY52" i="1"/>
  <c r="AX53" i="1"/>
  <c r="AY53" i="1"/>
  <c r="E7" i="3"/>
  <c r="E45" i="3" s="1"/>
  <c r="J12" i="3"/>
  <c r="J17" i="3"/>
  <c r="E18" i="3"/>
  <c r="F79" i="3" s="1"/>
  <c r="J18" i="3"/>
  <c r="E47" i="3"/>
  <c r="F49" i="3"/>
  <c r="J49" i="3"/>
  <c r="F51" i="3"/>
  <c r="J51" i="3"/>
  <c r="E74" i="3"/>
  <c r="F76" i="3"/>
  <c r="J76" i="3"/>
  <c r="F78" i="3"/>
  <c r="J78" i="3"/>
  <c r="J85" i="3"/>
  <c r="BE85" i="3" s="1"/>
  <c r="P85" i="3"/>
  <c r="P84" i="3" s="1"/>
  <c r="R85" i="3"/>
  <c r="R84" i="3" s="1"/>
  <c r="T85" i="3"/>
  <c r="T84" i="3" s="1"/>
  <c r="BF85" i="3"/>
  <c r="BG85" i="3"/>
  <c r="BH85" i="3"/>
  <c r="BI85" i="3"/>
  <c r="BK85" i="3"/>
  <c r="BK84" i="3" s="1"/>
  <c r="J84" i="3" s="1"/>
  <c r="J58" i="3" s="1"/>
  <c r="J89" i="3"/>
  <c r="BE89" i="3" s="1"/>
  <c r="P89" i="3"/>
  <c r="P88" i="3" s="1"/>
  <c r="R89" i="3"/>
  <c r="R88" i="3" s="1"/>
  <c r="T89" i="3"/>
  <c r="T88" i="3" s="1"/>
  <c r="BF89" i="3"/>
  <c r="BG89" i="3"/>
  <c r="BH89" i="3"/>
  <c r="BI89" i="3"/>
  <c r="BK89" i="3"/>
  <c r="BK88" i="3" s="1"/>
  <c r="J88" i="3" s="1"/>
  <c r="J59" i="3" s="1"/>
  <c r="J93" i="3"/>
  <c r="BE93" i="3" s="1"/>
  <c r="P93" i="3"/>
  <c r="P92" i="3" s="1"/>
  <c r="R93" i="3"/>
  <c r="R92" i="3" s="1"/>
  <c r="T93" i="3"/>
  <c r="T92" i="3" s="1"/>
  <c r="BF93" i="3"/>
  <c r="BG93" i="3"/>
  <c r="BH93" i="3"/>
  <c r="BI93" i="3"/>
  <c r="BK93" i="3"/>
  <c r="BK92" i="3" s="1"/>
  <c r="J97" i="3"/>
  <c r="BE97" i="3" s="1"/>
  <c r="P97" i="3"/>
  <c r="P96" i="3" s="1"/>
  <c r="R97" i="3"/>
  <c r="R96" i="3" s="1"/>
  <c r="T97" i="3"/>
  <c r="T96" i="3"/>
  <c r="BF97" i="3"/>
  <c r="BG97" i="3"/>
  <c r="BH97" i="3"/>
  <c r="BI97" i="3"/>
  <c r="BK97" i="3"/>
  <c r="BK96" i="3" s="1"/>
  <c r="J96" i="3" s="1"/>
  <c r="J61" i="3" s="1"/>
  <c r="J101" i="3"/>
  <c r="BE101" i="3" s="1"/>
  <c r="P101" i="3"/>
  <c r="R101" i="3"/>
  <c r="T101" i="3"/>
  <c r="T100" i="3" s="1"/>
  <c r="BF101" i="3"/>
  <c r="BG101" i="3"/>
  <c r="BH101" i="3"/>
  <c r="BI101" i="3"/>
  <c r="BK101" i="3"/>
  <c r="J104" i="3"/>
  <c r="P104" i="3"/>
  <c r="P100" i="3" s="1"/>
  <c r="R104" i="3"/>
  <c r="T104" i="3"/>
  <c r="BE104" i="3"/>
  <c r="BF104" i="3"/>
  <c r="BG104" i="3"/>
  <c r="BH104" i="3"/>
  <c r="BI104" i="3"/>
  <c r="BK104" i="3"/>
  <c r="T564" i="2" l="1"/>
  <c r="T550" i="2"/>
  <c r="R456" i="2"/>
  <c r="R371" i="2"/>
  <c r="R265" i="2"/>
  <c r="R197" i="2"/>
  <c r="T152" i="2"/>
  <c r="R98" i="2"/>
  <c r="T573" i="2"/>
  <c r="P573" i="2"/>
  <c r="R100" i="3"/>
  <c r="F52" i="3"/>
  <c r="R573" i="2"/>
  <c r="R564" i="2"/>
  <c r="P564" i="2"/>
  <c r="T557" i="2"/>
  <c r="R550" i="2"/>
  <c r="P550" i="2"/>
  <c r="P537" i="2"/>
  <c r="T456" i="2"/>
  <c r="R433" i="2"/>
  <c r="T371" i="2"/>
  <c r="P265" i="2"/>
  <c r="T197" i="2"/>
  <c r="R152" i="2"/>
  <c r="T98" i="2"/>
  <c r="T97" i="2" s="1"/>
  <c r="P98" i="2"/>
  <c r="F48" i="2"/>
  <c r="BK100" i="3"/>
  <c r="J100" i="3" s="1"/>
  <c r="J62" i="3" s="1"/>
  <c r="F32" i="3"/>
  <c r="BB53" i="1" s="1"/>
  <c r="J31" i="3"/>
  <c r="AW53" i="1" s="1"/>
  <c r="F34" i="3"/>
  <c r="BD53" i="1" s="1"/>
  <c r="F33" i="3"/>
  <c r="BC53" i="1" s="1"/>
  <c r="F31" i="3"/>
  <c r="BA53" i="1" s="1"/>
  <c r="BK550" i="2"/>
  <c r="J550" i="2" s="1"/>
  <c r="J73" i="2" s="1"/>
  <c r="P433" i="2"/>
  <c r="T433" i="2"/>
  <c r="R355" i="2"/>
  <c r="P330" i="2"/>
  <c r="R330" i="2"/>
  <c r="T330" i="2"/>
  <c r="T321" i="2"/>
  <c r="R321" i="2"/>
  <c r="P286" i="2"/>
  <c r="R286" i="2"/>
  <c r="P278" i="2"/>
  <c r="R250" i="2"/>
  <c r="P250" i="2"/>
  <c r="F30" i="3"/>
  <c r="AZ53" i="1" s="1"/>
  <c r="J30" i="3"/>
  <c r="AV53" i="1" s="1"/>
  <c r="T83" i="3"/>
  <c r="T82" i="3" s="1"/>
  <c r="P97" i="2"/>
  <c r="J92" i="3"/>
  <c r="J60" i="3" s="1"/>
  <c r="BK83" i="3"/>
  <c r="P83" i="3"/>
  <c r="P82" i="3" s="1"/>
  <c r="AU53" i="1" s="1"/>
  <c r="R83" i="3"/>
  <c r="R82" i="3" s="1"/>
  <c r="R97" i="2"/>
  <c r="E72" i="3"/>
  <c r="BK537" i="2"/>
  <c r="J537" i="2" s="1"/>
  <c r="J72" i="2" s="1"/>
  <c r="BK250" i="2"/>
  <c r="BK573" i="2"/>
  <c r="J573" i="2" s="1"/>
  <c r="J78" i="2" s="1"/>
  <c r="BK355" i="2"/>
  <c r="J355" i="2" s="1"/>
  <c r="J68" i="2" s="1"/>
  <c r="BK557" i="2"/>
  <c r="J557" i="2" s="1"/>
  <c r="J74" i="2" s="1"/>
  <c r="F29" i="2"/>
  <c r="BA52" i="1" s="1"/>
  <c r="BK456" i="2"/>
  <c r="J456" i="2" s="1"/>
  <c r="J71" i="2" s="1"/>
  <c r="BK433" i="2"/>
  <c r="J433" i="2" s="1"/>
  <c r="J70" i="2" s="1"/>
  <c r="BK371" i="2"/>
  <c r="J371" i="2" s="1"/>
  <c r="J69" i="2" s="1"/>
  <c r="BK330" i="2"/>
  <c r="J330" i="2" s="1"/>
  <c r="J67" i="2" s="1"/>
  <c r="BK197" i="2"/>
  <c r="J197" i="2" s="1"/>
  <c r="J56" i="2" s="1"/>
  <c r="BK152" i="2"/>
  <c r="J152" i="2" s="1"/>
  <c r="J55" i="2" s="1"/>
  <c r="F31" i="2"/>
  <c r="BC52" i="1" s="1"/>
  <c r="J29" i="2"/>
  <c r="AW52" i="1" s="1"/>
  <c r="BK286" i="2"/>
  <c r="J286" i="2" s="1"/>
  <c r="J65" i="2" s="1"/>
  <c r="F32" i="2"/>
  <c r="BD52" i="1" s="1"/>
  <c r="BD51" i="1" s="1"/>
  <c r="W30" i="1" s="1"/>
  <c r="BK321" i="2"/>
  <c r="J321" i="2" s="1"/>
  <c r="J66" i="2" s="1"/>
  <c r="BK278" i="2"/>
  <c r="J278" i="2" s="1"/>
  <c r="J64" i="2" s="1"/>
  <c r="BK98" i="2"/>
  <c r="J98" i="2" s="1"/>
  <c r="J54" i="2" s="1"/>
  <c r="BK265" i="2"/>
  <c r="J265" i="2" s="1"/>
  <c r="J61" i="2" s="1"/>
  <c r="F30" i="2"/>
  <c r="BB52" i="1" s="1"/>
  <c r="J250" i="2"/>
  <c r="J59" i="2" s="1"/>
  <c r="F28" i="2"/>
  <c r="AZ52" i="1" s="1"/>
  <c r="J28" i="2"/>
  <c r="AV52" i="1" s="1"/>
  <c r="BK564" i="2"/>
  <c r="J564" i="2" s="1"/>
  <c r="J75" i="2" s="1"/>
  <c r="J565" i="2"/>
  <c r="J76" i="2" s="1"/>
  <c r="T249" i="2" l="1"/>
  <c r="T96" i="2" s="1"/>
  <c r="P249" i="2"/>
  <c r="AZ51" i="1"/>
  <c r="W26" i="1" s="1"/>
  <c r="BB51" i="1"/>
  <c r="AX51" i="1" s="1"/>
  <c r="AT53" i="1"/>
  <c r="BC51" i="1"/>
  <c r="AY51" i="1" s="1"/>
  <c r="BA51" i="1"/>
  <c r="AW51" i="1" s="1"/>
  <c r="AK27" i="1" s="1"/>
  <c r="R249" i="2"/>
  <c r="R96" i="2" s="1"/>
  <c r="P96" i="2"/>
  <c r="AU52" i="1" s="1"/>
  <c r="AU51" i="1" s="1"/>
  <c r="BK97" i="2"/>
  <c r="J97" i="2" s="1"/>
  <c r="J53" i="2" s="1"/>
  <c r="J83" i="3"/>
  <c r="J57" i="3" s="1"/>
  <c r="BK82" i="3"/>
  <c r="J82" i="3" s="1"/>
  <c r="AT52" i="1"/>
  <c r="BK249" i="2"/>
  <c r="J249" i="2" s="1"/>
  <c r="J58" i="2" s="1"/>
  <c r="AV51" i="1"/>
  <c r="W28" i="1" l="1"/>
  <c r="W29" i="1"/>
  <c r="W27" i="1"/>
  <c r="J27" i="3"/>
  <c r="J56" i="3"/>
  <c r="BK96" i="2"/>
  <c r="J96" i="2" s="1"/>
  <c r="J25" i="2" s="1"/>
  <c r="AT51" i="1"/>
  <c r="AK26" i="1"/>
  <c r="J36" i="3" l="1"/>
  <c r="AG53" i="1"/>
  <c r="AN53" i="1" s="1"/>
  <c r="J52" i="2"/>
  <c r="AG52" i="1"/>
  <c r="J34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<sst xmlns="http://schemas.openxmlformats.org/spreadsheetml/2006/main" count="5223" uniqueCount="923">
  <si>
    <t>Export VZ</t>
  </si>
  <si>
    <t>List obsahuje:</t>
  </si>
  <si>
    <t>3.0</t>
  </si>
  <si>
    <t>ZAMOK</t>
  </si>
  <si>
    <t>False</t>
  </si>
  <si>
    <t>{26DDF4E0-1676-4A49-85CF-DAD0BA98584E}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</si>
  <si>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</si>
  <si>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</si>
  <si>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</si>
  <si>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</si>
  <si>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</si>
  <si>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</si>
  <si>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</si>
  <si>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</si>
  <si>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15062</t>
  </si>
  <si>
    <t>Měnit lze pouze buňky se žlutým podbarvením!
1) v Rekapitulaci stavby vyplňte údaje o Uchazeči (přenesou se do ostatních sestav i v jiných listech)
2) na vybraných listech vyplňte v sestavě Soupis prací ceny u položek
Podrobnosti k vyplnění naleznete na poslední záložce s Pokyny pro vyplnění</t>
  </si>
  <si>
    <t>Stavba:</t>
  </si>
  <si>
    <t>MPSV - přesun ordinací</t>
  </si>
  <si>
    <t>0,1</t>
  </si>
  <si>
    <t>KSO:</t>
  </si>
  <si>
    <t>801 61 19</t>
  </si>
  <si>
    <t>CC-CZ:</t>
  </si>
  <si>
    <t>12201</t>
  </si>
  <si>
    <t>1</t>
  </si>
  <si>
    <t>Místo:</t>
  </si>
  <si>
    <t xml:space="preserve"> </t>
  </si>
  <si>
    <t>Datum:</t>
  </si>
  <si>
    <t>04.09.2015</t>
  </si>
  <si>
    <t>CZ-CPV:</t>
  </si>
  <si>
    <t>45000000-7</t>
  </si>
  <si>
    <t>CZ-CPA:</t>
  </si>
  <si>
    <t>43.99.90</t>
  </si>
  <si>
    <t>Zadavatel:</t>
  </si>
  <si>
    <t>IČ:</t>
  </si>
  <si>
    <t>Ministerstvo práce a sociálních věcí</t>
  </si>
  <si>
    <t>DIČ:</t>
  </si>
  <si>
    <t>Uchazeč:</t>
  </si>
  <si>
    <t>Projektant:</t>
  </si>
  <si>
    <t>Projektový atelier pro arch a poz. st.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</si>
  <si>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</si>
  <si>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</si>
  <si>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</si>
  <si>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</si>
  <si>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</si>
  <si>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</si>
  <si>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</si>
  <si>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</si>
  <si>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</si>
  <si>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</si>
  <si>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</si>
  <si>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</si>
  <si>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</si>
  <si>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</si>
  <si>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</si>
  <si>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</si>
  <si>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</si>
  <si>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</si>
  <si>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</si>
  <si>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</si>
  <si>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</si>
  <si>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</si>
  <si>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</si>
  <si>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</si>
  <si>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</si>
  <si>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</si>
  <si>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</si>
  <si>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</si>
  <si>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</si>
  <si>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</si>
  <si>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</si>
  <si>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</si>
  <si>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</si>
  <si>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</si>
  <si>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</si>
  <si>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</si>
  <si>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</si>
  <si>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</si>
  <si>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</si>
  <si>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</si>
  <si>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</si>
  <si>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VRN</t>
  </si>
  <si>
    <t>Vedlejší rozpočtové náklady</t>
  </si>
  <si>
    <t>{3B5362E7-CBE8-4E24-B6B7-AA3C6B5300E1}</t>
  </si>
  <si>
    <t>2</t>
  </si>
  <si>
    <t>Zpět na list: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</si>
  <si>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</si>
  <si>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</si>
  <si>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</si>
  <si>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</si>
  <si>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</si>
  <si>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</si>
  <si>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</si>
  <si>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</si>
  <si>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</si>
  <si>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</si>
  <si>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</si>
  <si>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</si>
  <si>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</si>
  <si>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720 - Zdravotechnika</t>
  </si>
  <si>
    <t xml:space="preserve">    727 - Zdravotechnika - požární ochrana</t>
  </si>
  <si>
    <t xml:space="preserve">    730 - Vytápění, chlazení </t>
  </si>
  <si>
    <t xml:space="preserve">    751 - Vzduchotechnika</t>
  </si>
  <si>
    <t xml:space="preserve">    761 - Konstrukce prosvětlovací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</si>
  <si>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</si>
  <si>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</si>
  <si>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</si>
  <si>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</si>
  <si>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</si>
  <si>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</si>
  <si>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</si>
  <si>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796 - Vestavěný mobbiliář</t>
  </si>
  <si>
    <t xml:space="preserve">    797 - Volný mobiliář</t>
  </si>
  <si>
    <t xml:space="preserve">    798 - Kopie a repase</t>
  </si>
  <si>
    <t>M - Práce a dodávky M</t>
  </si>
  <si>
    <t xml:space="preserve">    21-M - Elektromontáže</t>
  </si>
  <si>
    <t xml:space="preserve">    22-M - Montáže slaboproudých technologických zařízení 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</si>
  <si>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</si>
  <si>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</si>
  <si>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</si>
  <si>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</si>
  <si>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</si>
  <si>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</si>
  <si>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</si>
  <si>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</si>
  <si>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</si>
  <si>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</si>
  <si>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</si>
  <si>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</si>
  <si>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</si>
  <si>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</si>
  <si>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</si>
  <si>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</si>
  <si>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</si>
  <si>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</si>
  <si>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</si>
  <si>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</si>
  <si>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</si>
  <si>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</si>
  <si>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311238130R</t>
  </si>
  <si>
    <t>Zdivo nosné vnitřní zvukově izolační keramické tl 185 mm pevnosti P 15 na MVC</t>
  </si>
  <si>
    <t>m2</t>
  </si>
  <si>
    <t>4</t>
  </si>
  <si>
    <t>-404133182</t>
  </si>
  <si>
    <t>VV</t>
  </si>
  <si>
    <t>"MPSV_DOK_DSP2-B.101.pdf</t>
  </si>
  <si>
    <t>5,665*3,610</t>
  </si>
  <si>
    <t>Součet</t>
  </si>
  <si>
    <t>317168112</t>
  </si>
  <si>
    <t>Překlad keramický plochý š 11,5 cm dl 125 cm</t>
  </si>
  <si>
    <t>kus</t>
  </si>
  <si>
    <t>CS ÚRS 2015 01</t>
  </si>
  <si>
    <t>-519373415</t>
  </si>
  <si>
    <t>PP</t>
  </si>
  <si>
    <t>Překlady keramické (POROTHERM, HELUZ) ploché osazené do maltového lože, výšky překladu 7,1 cm šířky 11,5 cm, délky 125 cm</t>
  </si>
  <si>
    <t>dle B.101</t>
  </si>
  <si>
    <t>11</t>
  </si>
  <si>
    <t>342248110R</t>
  </si>
  <si>
    <t>Příčky keramické tl 90 mm pevnosti P 10 na MVC</t>
  </si>
  <si>
    <t>2139164630</t>
  </si>
  <si>
    <t>příčky</t>
  </si>
  <si>
    <t>4,267*3,160</t>
  </si>
  <si>
    <t>2,588*3,610</t>
  </si>
  <si>
    <t>zazdívka</t>
  </si>
  <si>
    <t>0,900*1,970</t>
  </si>
  <si>
    <t>odpočet dveří</t>
  </si>
  <si>
    <t>-0,70*1,97*2</t>
  </si>
  <si>
    <t>342248112R</t>
  </si>
  <si>
    <t>Příčky keramické tl 125 mm pevnosti P 10 na MVC</t>
  </si>
  <si>
    <t>-579359339</t>
  </si>
  <si>
    <t>5,935*3,610</t>
  </si>
  <si>
    <t>1,219*3,610</t>
  </si>
  <si>
    <t>1,285*3,610</t>
  </si>
  <si>
    <t>-0,90*1,97</t>
  </si>
  <si>
    <t>-0,80*1,97</t>
  </si>
  <si>
    <t>5</t>
  </si>
  <si>
    <t>342248113</t>
  </si>
  <si>
    <t>Příčky keramické tl 140 mm pevnosti P 10 na MVC</t>
  </si>
  <si>
    <t>-2039883120</t>
  </si>
  <si>
    <t>Příčky jednoduché z cihel děrovaných POROTHERM spojených na pero a drážku klasických na maltu MVC, pevnost cihel P 10, tl. příčky 140 mm</t>
  </si>
  <si>
    <t>(2,821+1,306)*3,160</t>
  </si>
  <si>
    <t>odp. otv</t>
  </si>
  <si>
    <t>-0,90*2,110*2</t>
  </si>
  <si>
    <t>6</t>
  </si>
  <si>
    <t>342248131R</t>
  </si>
  <si>
    <t>Příčky zvukově izolační keramické tl 125 mm pevnosti P10 na MVC</t>
  </si>
  <si>
    <t>-1638651369</t>
  </si>
  <si>
    <t>(2,633+2,677)*3,610</t>
  </si>
  <si>
    <t>((2,862+1,661)+2,774)*3,610</t>
  </si>
  <si>
    <t>1,360*3,610</t>
  </si>
  <si>
    <t>(2,447+1,520+3,454)*3,610</t>
  </si>
  <si>
    <t>0,90*2,110</t>
  </si>
  <si>
    <t>-0,700*1,970</t>
  </si>
  <si>
    <t>-0,900*1,970*3</t>
  </si>
  <si>
    <t>7</t>
  </si>
  <si>
    <t>342991111R</t>
  </si>
  <si>
    <t>Příplatek za kotvení příček na ozuby nebo ocelovými trny pr.5 mm, dl.500mm</t>
  </si>
  <si>
    <t>Kč</t>
  </si>
  <si>
    <t>1561449572</t>
  </si>
  <si>
    <t>8</t>
  </si>
  <si>
    <t>342991112R</t>
  </si>
  <si>
    <t>Příplatek za kluzné uložení  příček u stropu (dilatace 20-25 mm</t>
  </si>
  <si>
    <t>-423582480</t>
  </si>
  <si>
    <t>Úpravy povrchů, podlahy a osazování výplní</t>
  </si>
  <si>
    <t>9</t>
  </si>
  <si>
    <t>611325421</t>
  </si>
  <si>
    <t>Oprava vnitřní vápenocementové štukové omítky stropů v rozsahu plochy do 10%</t>
  </si>
  <si>
    <t>2090186290</t>
  </si>
  <si>
    <t>Oprava vápenocementové nebo vápenné omítky vnitřních ploch štukové dvouvrstvé, tloušťky do 20 mm stropů, v rozsahu opravované plochy do 10%</t>
  </si>
  <si>
    <t>stropy</t>
  </si>
  <si>
    <t>dle tab. B.101</t>
  </si>
  <si>
    <t>M76b</t>
  </si>
  <si>
    <t>0,75</t>
  </si>
  <si>
    <t>10</t>
  </si>
  <si>
    <t>612311141</t>
  </si>
  <si>
    <t>Vápenná omítka štuková dvouvrstvá vnitřních stěn nanášená ručně</t>
  </si>
  <si>
    <t>1590138380</t>
  </si>
  <si>
    <t>Omítka vápenná vnitřních ploch nanášená ručně dvouvrstvá štuková, tloušťky jádrové omítky do 10 mm a tloušťky štuku do 3 mm svislých konstrukcí stěn</t>
  </si>
  <si>
    <t>na 185</t>
  </si>
  <si>
    <t>20,451*2</t>
  </si>
  <si>
    <t>na 90</t>
  </si>
  <si>
    <t>21,842*2</t>
  </si>
  <si>
    <t>na 125</t>
  </si>
  <si>
    <t>47,567*2</t>
  </si>
  <si>
    <t>na 140</t>
  </si>
  <si>
    <t>9,243</t>
  </si>
  <si>
    <t>na 125 AKU</t>
  </si>
  <si>
    <t>72,412*2</t>
  </si>
  <si>
    <t>612311191</t>
  </si>
  <si>
    <t>Příplatek k vápenné omítce vnitřních stěn za každých dalších 5 mm tloušťky ručně</t>
  </si>
  <si>
    <t>57270423</t>
  </si>
  <si>
    <t>Omítka vápenná vnitřních ploch nanášená ručně Příplatek k cenám za každých dalších i započatých 5 mm tloušťky jádrové omítky přes 10 mm stěn</t>
  </si>
  <si>
    <t>12</t>
  </si>
  <si>
    <t>612325421</t>
  </si>
  <si>
    <t>Oprava vnitřní vápenocementové štukové omítky stěn v rozsahu plochy do 10%</t>
  </si>
  <si>
    <t>416656098</t>
  </si>
  <si>
    <t>Oprava vápenocementové nebo vápenné omítky vnitřních ploch štukové dvouvrstvé, tloušťky do 20 mm stěn, v rozsahu opravované plochy do 10%</t>
  </si>
  <si>
    <t>stěny</t>
  </si>
  <si>
    <t>(4,307+4,452+4,293+4,466)*3,510</t>
  </si>
  <si>
    <t>((4,360+4,148+4,360+4,148)+(4,201+3,909+5,605+2,306+1,365+1,604)+(5,592+1,577+5,619+1,577)+(5,645+6,997+1,497+2,703+0,199+0,928+1,272+0,981))*3,510</t>
  </si>
  <si>
    <t>((2,677+4,240)+(1,007+1,232+1,007+1,232)+(1,405+1,166+1,325+1,169)+(1,325+1,232+1,299+1,233)+(1,034+1,193+1,073+1,193)+(1,365+1,882+1,603))*3,510</t>
  </si>
  <si>
    <t>((4,201+3,353+1,617+2,478+2,624+2,849+1,762)+(3,525+5,791+3,472+5,791)+(2,253+7,381+2,505+5,791+0,331+1,592)+5,022+(0,331+1,087+2,597+0,954))*3,510</t>
  </si>
  <si>
    <t>((1,577+0,755+0,437+0,490)+(2,173+1,511+3,472+1,232+3,684+0,583+7,540+1,418+10,283))*3,510</t>
  </si>
  <si>
    <t>odpočet obkladů</t>
  </si>
  <si>
    <t>-60,164</t>
  </si>
  <si>
    <t>Ostatní konstrukce a práce-bourání</t>
  </si>
  <si>
    <t>13</t>
  </si>
  <si>
    <t>949101111</t>
  </si>
  <si>
    <t>Lešení pomocné pro objekty pozemních staveb s lešeňovou podlahou v do 1,9 m zatížení do 150 kg/m2</t>
  </si>
  <si>
    <t>198808063</t>
  </si>
  <si>
    <t>Lešení pomocné pracovní pro objekty pozemních staveb pro zatížení do 150 kg/m2, o výšce lešeňové podlahy do 1,9 m</t>
  </si>
  <si>
    <t>19,43+17,04+4,27+19,57+18,33+20,23+0,75+9,06+30,30+3,57+2,48+24,03+19,12+21,05</t>
  </si>
  <si>
    <t>14</t>
  </si>
  <si>
    <t>952901111</t>
  </si>
  <si>
    <t>Vyčištění budov bytové a občanské výstavby při výšce podlaží do 4 m</t>
  </si>
  <si>
    <t>-729971873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</si>
  <si>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</si>
  <si>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297,394</t>
  </si>
  <si>
    <t>962031133</t>
  </si>
  <si>
    <t>Bourání příček z cihel pálených na MVC tl do 150 mm</t>
  </si>
  <si>
    <t>811272351</t>
  </si>
  <si>
    <t>Bourání příček z cihel, tvárnic nebo příčkovek z cihel pálených, plných nebo dutých na maltu vápennou nebo vápenocementovou, tl. do 150 mm</t>
  </si>
  <si>
    <t>(4,660+1,458)*3,610</t>
  </si>
  <si>
    <t>16</t>
  </si>
  <si>
    <t>962032231</t>
  </si>
  <si>
    <t>Bourání zdiva z cihel pálených nebo vápenopískových na MV nebo MVC přes 1 m3</t>
  </si>
  <si>
    <t>m3</t>
  </si>
  <si>
    <t>-612500245</t>
  </si>
  <si>
    <t>Bourání zdiva nadzákladového z cihel nebo tvárnic z cihel pálených nebo vápenopískových, na maltu vápennou nebo vápenocementovou, objemu přes 1 m3</t>
  </si>
  <si>
    <t>přizdívka</t>
  </si>
  <si>
    <t>0,600*0,521*3,610</t>
  </si>
  <si>
    <t>17</t>
  </si>
  <si>
    <t>968072455</t>
  </si>
  <si>
    <t>Vybourání kovových dveřních zárubní pl do 2 m2</t>
  </si>
  <si>
    <t>-1971146343</t>
  </si>
  <si>
    <t>Vybourání kovových rámů oken s křídly, dveřních zárubní, vrat, stěn, ostění nebo obkladů dveřních zárubní, plochy do 2 m2</t>
  </si>
  <si>
    <t>18</t>
  </si>
  <si>
    <t>978059541</t>
  </si>
  <si>
    <t>Odsekání a odebrání obkladů stěn z vnitřních obkládaček plochy přes 1 m2</t>
  </si>
  <si>
    <t>200188064</t>
  </si>
  <si>
    <t>Odsekání obkladů stěn včetně otlučení podkladní omítky až na zdivo z obkládaček vnitřních, z jakýchkoliv materiálů, plochy přes 1 m2</t>
  </si>
  <si>
    <t>(4,280+4,466+4,201+4,466)*2,000</t>
  </si>
  <si>
    <t>19</t>
  </si>
  <si>
    <t>979991111R</t>
  </si>
  <si>
    <t>Demontáž rozvodů ZTI,VZT,ÚT,E,ES vč zařiz. předmětů, koncových zařízení, pomocných kcí s vyplněním rýh a odstranění obkladů</t>
  </si>
  <si>
    <t>-1403126375</t>
  </si>
  <si>
    <t>odstranění PVC</t>
  </si>
  <si>
    <t>219,177</t>
  </si>
  <si>
    <t>20</t>
  </si>
  <si>
    <t>979991112R</t>
  </si>
  <si>
    <t>Sonda do podlahy</t>
  </si>
  <si>
    <t>1986651598</t>
  </si>
  <si>
    <t>v místě zubařského křesla</t>
  </si>
  <si>
    <t xml:space="preserve">v místě ordinace praktické lékařky </t>
  </si>
  <si>
    <t>979991113R</t>
  </si>
  <si>
    <t>Vytvoření kanálu v podlaze od zubařského křesla se začištěním</t>
  </si>
  <si>
    <t>-1894050051</t>
  </si>
  <si>
    <t>pro oba plechové</t>
  </si>
  <si>
    <t>22</t>
  </si>
  <si>
    <t>979991114R</t>
  </si>
  <si>
    <t>Demontáž a znovumontáž technologické zubařské základny spojená s přemístěním</t>
  </si>
  <si>
    <t>1801137030</t>
  </si>
  <si>
    <t>23</t>
  </si>
  <si>
    <t>979991115R</t>
  </si>
  <si>
    <t>Demontáž a znovumontáž ostatního vybavení spojená s přemístěním</t>
  </si>
  <si>
    <t>-1247421884</t>
  </si>
  <si>
    <t>998</t>
  </si>
  <si>
    <t>Přesun hmot</t>
  </si>
  <si>
    <t>24</t>
  </si>
  <si>
    <t>998011001</t>
  </si>
  <si>
    <t>Přesun hmot pro budovy zděné v do 6 m</t>
  </si>
  <si>
    <t>t</t>
  </si>
  <si>
    <t>1327513836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</si>
  <si>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</si>
  <si>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</si>
  <si>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</si>
  <si>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</si>
  <si>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</si>
  <si>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25</t>
  </si>
  <si>
    <t>711493112</t>
  </si>
  <si>
    <t>Izolace proti podpovrchové a tlakové vodě vodorovná SCHOMBURG těsnicí stěrkou AQUAFIN-1K</t>
  </si>
  <si>
    <t>-202926534</t>
  </si>
  <si>
    <t>Izolace proti podpovrchové a tlakové vodě - ostatní SCHOMBURG na ploše vodorovné V těsnicí stěrkou AQUAFIN-1K</t>
  </si>
  <si>
    <t>3,57+2,48</t>
  </si>
  <si>
    <t>přípočet vytažení na stěnu</t>
  </si>
  <si>
    <t>6,050*1,04</t>
  </si>
  <si>
    <t>26</t>
  </si>
  <si>
    <t>998711201</t>
  </si>
  <si>
    <t>Přesun hmot procentní pro izolace proti vodě, vlhkosti a plynům v objektech v do 6 m</t>
  </si>
  <si>
    <t>%</t>
  </si>
  <si>
    <t>1709899619</t>
  </si>
  <si>
    <t>Přesun hmot pro izolace proti vodě, vlhkosti a plynům stanovený procentní sazbou z ceny vodorovná dopravní vzdálenost do 50 m v objektech výšky do 6 m</t>
  </si>
  <si>
    <t>720</t>
  </si>
  <si>
    <t>Zdravotechnika</t>
  </si>
  <si>
    <t>27</t>
  </si>
  <si>
    <t>720991111</t>
  </si>
  <si>
    <t>Práce a dodávky spojené se ZTI celkem, specifikované v PD</t>
  </si>
  <si>
    <t>-371535449</t>
  </si>
  <si>
    <t>727</t>
  </si>
  <si>
    <t>Zdravotechnika - požární ochrana</t>
  </si>
  <si>
    <t>28</t>
  </si>
  <si>
    <t>727991111R</t>
  </si>
  <si>
    <t>Revize a doplnění interiéru dle TZ PBŘ</t>
  </si>
  <si>
    <t>1280217902</t>
  </si>
  <si>
    <t>29</t>
  </si>
  <si>
    <t>727991112R</t>
  </si>
  <si>
    <t>Požárně odolné tmelení požárně dělících příček</t>
  </si>
  <si>
    <t>-2105392127</t>
  </si>
  <si>
    <t>730</t>
  </si>
  <si>
    <t xml:space="preserve">Vytápění, chlazení </t>
  </si>
  <si>
    <t>30</t>
  </si>
  <si>
    <t>730991111</t>
  </si>
  <si>
    <t>Práce a dodávky spojené s vytápěním celkem, specifikovanév samostatné příloze</t>
  </si>
  <si>
    <t>-2113614060</t>
  </si>
  <si>
    <t>Práce a dodávky spojené s vytápěním celkem, specifikované v PD</t>
  </si>
  <si>
    <t>751</t>
  </si>
  <si>
    <t>Vzduchotechnika</t>
  </si>
  <si>
    <t>31</t>
  </si>
  <si>
    <t>751991111</t>
  </si>
  <si>
    <t>Práce a dodávky spojené s vnitřní lokální VZTcelkem, specifikované v samostatné příloze</t>
  </si>
  <si>
    <t>592236121</t>
  </si>
  <si>
    <t>Práce a dodávky spojené s vnitřní lokální VZTcelkem, specifikované v PD</t>
  </si>
  <si>
    <t>761</t>
  </si>
  <si>
    <t>Konstrukce prosvětlovací</t>
  </si>
  <si>
    <t>32</t>
  </si>
  <si>
    <t>761114111</t>
  </si>
  <si>
    <t>Stěna zděná ze skleněných tvárnic 190x190x100 mm bezbarvých lesklých dezén mřížka</t>
  </si>
  <si>
    <t>171539039</t>
  </si>
  <si>
    <t>Stěny a příčky ze skleněných tvárnic zděné rozměr 190 x 190 x 100 mm bezbarvé lesklé dezén mřížka</t>
  </si>
  <si>
    <t>pomocně pro prosklení příčky</t>
  </si>
  <si>
    <t>5,665*0,60</t>
  </si>
  <si>
    <t>33</t>
  </si>
  <si>
    <t>998761201</t>
  </si>
  <si>
    <t>Přesun hmot procentní pro konstrukce sklobetonové v objektech v do 6 m</t>
  </si>
  <si>
    <t>-2130760789</t>
  </si>
  <si>
    <t>Přesun hmot pro konstrukce sklobetonové stanovený procentní sazbou z ceny vodorovná dopravní vzdálenost do 50 m v objektech výšky do 6 m</t>
  </si>
  <si>
    <t>763</t>
  </si>
  <si>
    <t>Konstrukce suché výstavby</t>
  </si>
  <si>
    <t>34</t>
  </si>
  <si>
    <t>763111811</t>
  </si>
  <si>
    <t>Demontáž SDK příčky s jednoduchou ocelovou nosnou konstrukcí opláštění jednoduché</t>
  </si>
  <si>
    <t>1877442434</t>
  </si>
  <si>
    <t>Demontáž příček ze sádrokartonových desek s nosnou konstrukcí z ocelových profilů jednoduchých, opláštění jednoduché</t>
  </si>
  <si>
    <t>1,303*3,610</t>
  </si>
  <si>
    <t>včetně dveří</t>
  </si>
  <si>
    <t>2,915*3,610</t>
  </si>
  <si>
    <t>35</t>
  </si>
  <si>
    <t>763431031</t>
  </si>
  <si>
    <t>Montáž minerálního podhledu s vyjímatelnými panely na zavěšený skrytý rošt</t>
  </si>
  <si>
    <t>-1718032494</t>
  </si>
  <si>
    <t>Montáž podhledu minerálního na zavěšený rošt skrytý s panely vyjímatelnými jakékoliv velikosti panelů</t>
  </si>
  <si>
    <t>SDV</t>
  </si>
  <si>
    <t>19,43+17,04+4,27+19,57+18,33+20,23+9,06+30,30+3,57+2,48+24,03+19,12+21,05</t>
  </si>
  <si>
    <t>36</t>
  </si>
  <si>
    <t>M</t>
  </si>
  <si>
    <t>590360240</t>
  </si>
  <si>
    <t>panel akustický Focus Dg, bílá Frost, 600x600x20mm</t>
  </si>
  <si>
    <t>1674203556</t>
  </si>
  <si>
    <t>systémy akustických podhledů panely akustické Ecophon FOCUS  Dg Focus Dg, bílá Frost, 600x600x20 mm</t>
  </si>
  <si>
    <t>pomocně pro hladké SDV kazety</t>
  </si>
  <si>
    <t>208,48*1,05</t>
  </si>
  <si>
    <t>37</t>
  </si>
  <si>
    <t>763131721R</t>
  </si>
  <si>
    <t>Minerální podhled skoková změna v do 0,5 m</t>
  </si>
  <si>
    <t>m</t>
  </si>
  <si>
    <t>1331666478</t>
  </si>
  <si>
    <t>dle sdělení projektanta</t>
  </si>
  <si>
    <t>6,00</t>
  </si>
  <si>
    <t>38</t>
  </si>
  <si>
    <t>763131731R</t>
  </si>
  <si>
    <t>Minerální podhled - čelo pro kazetové podhledy (F lišta) tl 12,5 mm</t>
  </si>
  <si>
    <t>533484916</t>
  </si>
  <si>
    <t>39</t>
  </si>
  <si>
    <t>763131765R</t>
  </si>
  <si>
    <t>Příplatek k minerálnímu podhledu za výšku zavěšení do 0,5 m</t>
  </si>
  <si>
    <t>-1533653</t>
  </si>
  <si>
    <t>40</t>
  </si>
  <si>
    <t>998763200</t>
  </si>
  <si>
    <t>Přesun hmot procentní pro dřevostavby v objektech v do 6 m</t>
  </si>
  <si>
    <t>-2006428270</t>
  </si>
  <si>
    <t>Přesun hmot pro dřevostavby stanovený procentní sazbou z ceny vodorovná dopravní vzdálenost do 50 m v objektech výšky do 6 m</t>
  </si>
  <si>
    <t>764</t>
  </si>
  <si>
    <t>Konstrukce klempířské</t>
  </si>
  <si>
    <t>41</t>
  </si>
  <si>
    <t>764991111R</t>
  </si>
  <si>
    <t>Pechový žlab 40/50/3000</t>
  </si>
  <si>
    <t>-2045104117</t>
  </si>
  <si>
    <t>42</t>
  </si>
  <si>
    <t>764991112R</t>
  </si>
  <si>
    <t>Pechový žlab 250/50/3000</t>
  </si>
  <si>
    <t>1509776812</t>
  </si>
  <si>
    <t>43</t>
  </si>
  <si>
    <t>998764201</t>
  </si>
  <si>
    <t>Přesun hmot procentní pro konstrukce klempířské v objektech v do 6 m</t>
  </si>
  <si>
    <t>-1300609976</t>
  </si>
  <si>
    <t>Přesun hmot pro konstrukce klempířské stanovený procentní sazbou z ceny vodorovná dopravní vzdálenost do 50 m v objektech výšky do 6 m</t>
  </si>
  <si>
    <t>766</t>
  </si>
  <si>
    <t>Konstrukce truhlářské</t>
  </si>
  <si>
    <t>44</t>
  </si>
  <si>
    <t>766691924</t>
  </si>
  <si>
    <t>Vyvěšení nebo zavěšení křídel plastových dveří plochy do 2 m2</t>
  </si>
  <si>
    <t>1760088462</t>
  </si>
  <si>
    <t>Ostatní práce vyvěšení nebo zavěšení křídel s případným uložením a opětovným zavěšením po provedení stavebních změn plastových dveří s křídly otevíravými, plochy do 2 m2</t>
  </si>
  <si>
    <t>45</t>
  </si>
  <si>
    <t>766991111R</t>
  </si>
  <si>
    <t>Montáž a dodávka dveří DN 01 s příslušenstvím dle specifikace v tab. nových dveří</t>
  </si>
  <si>
    <t>-321852071</t>
  </si>
  <si>
    <t>46</t>
  </si>
  <si>
    <t>766991112R</t>
  </si>
  <si>
    <t>Montáž a dodávka dveří DN 02 s příslušenstvím dle specifikace v tab. nových dveří</t>
  </si>
  <si>
    <t>1559671096</t>
  </si>
  <si>
    <t>47</t>
  </si>
  <si>
    <t>766991113R</t>
  </si>
  <si>
    <t>Montáž a dodávka prosklenné stěnyí DN 03 s příslušenstvím dle specifikace v tab. nových dveří</t>
  </si>
  <si>
    <t>1040925945</t>
  </si>
  <si>
    <t>48</t>
  </si>
  <si>
    <t>766991114R</t>
  </si>
  <si>
    <t>Montáž a dodávka dveří DN 04 s příslušenstvím dle specifikace v tab. nových dveří</t>
  </si>
  <si>
    <t>1450209595</t>
  </si>
  <si>
    <t>49</t>
  </si>
  <si>
    <t>766991115R</t>
  </si>
  <si>
    <t>Montáž a dodávka zárubně DN 05 s příslušenstvím dle specifikace v tab. nových dveří</t>
  </si>
  <si>
    <t>61230255</t>
  </si>
  <si>
    <t>50</t>
  </si>
  <si>
    <t>766991116R</t>
  </si>
  <si>
    <t>Montáž a dodávka dveří DN 06 s příslušenstvím dle specifikace v tab. nových dveří</t>
  </si>
  <si>
    <t>869254313</t>
  </si>
  <si>
    <t>51</t>
  </si>
  <si>
    <t>766991117R</t>
  </si>
  <si>
    <t>Montáž a dodávka zárubně DN 07 s příslušenstvím dle specifikace v tab. nových dveří</t>
  </si>
  <si>
    <t>-971328100</t>
  </si>
  <si>
    <t>52</t>
  </si>
  <si>
    <t>766991118R</t>
  </si>
  <si>
    <t>Montáž a dodávka dveří DN 08 s příslušenstvím dle specifikace v tab. nových dveří</t>
  </si>
  <si>
    <t>-346248421</t>
  </si>
  <si>
    <t>53</t>
  </si>
  <si>
    <t>766991119R</t>
  </si>
  <si>
    <t>Montáž a dodávka dveří DN 09 s příslušenstvím dle specifikace v tab. nových dveří</t>
  </si>
  <si>
    <t>-1709661158</t>
  </si>
  <si>
    <t>54</t>
  </si>
  <si>
    <t>998766201</t>
  </si>
  <si>
    <t>Přesun hmot procentní pro konstrukce truhlářské v objektech v do 6 m</t>
  </si>
  <si>
    <t>895779119</t>
  </si>
  <si>
    <t>Přesun hmot pro konstrukce truhlářské stanovený procentní sazbou z ceny vodorovná dopravní vzdálenost do 50 m v objektech výšky do 6 m</t>
  </si>
  <si>
    <t>771</t>
  </si>
  <si>
    <t>Podlahy z dlaždic</t>
  </si>
  <si>
    <t>55</t>
  </si>
  <si>
    <t>771573116</t>
  </si>
  <si>
    <t>Montáž podlah keramických režných hladkých lepených do 25 ks/m2</t>
  </si>
  <si>
    <t>-1105751488</t>
  </si>
  <si>
    <t>Montáž podlah z dlaždic keramických lepených standardním lepidlem režných nebo glazovaných hladkých přes 22 do 25 ks/ m2</t>
  </si>
  <si>
    <t>56</t>
  </si>
  <si>
    <t>597611550</t>
  </si>
  <si>
    <t>dlaždice keramické  (barevné) 20 x 20 x 0,75 cm I. j.</t>
  </si>
  <si>
    <t>-1375140840</t>
  </si>
  <si>
    <t>obkládačky a dlaždice keramické koupelny - RAKO dlaždice formát 20 x 20 x  0,75 cm  (bílé i barevné) LUCIE                      I.j.        (cen.skup. 64)</t>
  </si>
  <si>
    <t>6,05*1,10</t>
  </si>
  <si>
    <t>57</t>
  </si>
  <si>
    <t>771991111R</t>
  </si>
  <si>
    <t>Lišta k dlažbám přechodové</t>
  </si>
  <si>
    <t>1313685327</t>
  </si>
  <si>
    <t>58</t>
  </si>
  <si>
    <t>998771201</t>
  </si>
  <si>
    <t>Přesun hmot procentní pro podlahy z dlaždic v objektech v do 6 m</t>
  </si>
  <si>
    <t>1652323993</t>
  </si>
  <si>
    <t>Přesun hmot pro podlahy z dlaždic stanovený procentní sazbou z ceny vodorovná dopravní vzdálenost do 50 m v objektech výšky do 6 m</t>
  </si>
  <si>
    <t>776</t>
  </si>
  <si>
    <t>Podlahy povlakové</t>
  </si>
  <si>
    <t>59</t>
  </si>
  <si>
    <t>776511810</t>
  </si>
  <si>
    <t>Demontáž lepených povlakových podlah bez podložky ručně</t>
  </si>
  <si>
    <t>950891734</t>
  </si>
  <si>
    <t>Odstranění povlakových podlah lepených ručně bez podložky</t>
  </si>
  <si>
    <t>odstranění PVC vč. soklíků</t>
  </si>
  <si>
    <t>60</t>
  </si>
  <si>
    <t>776521100</t>
  </si>
  <si>
    <t>Lepení pásů povlakových podlah plastových</t>
  </si>
  <si>
    <t>-961540073</t>
  </si>
  <si>
    <t>Montáž povlakových podlah plastových lepením bez podkladu pásů</t>
  </si>
  <si>
    <t>19,43+17,04+4,27+19,57+18,33+20,23+0,75+24,03</t>
  </si>
  <si>
    <t>přípočet na soklíky</t>
  </si>
  <si>
    <t>123,650*1,4</t>
  </si>
  <si>
    <t>61</t>
  </si>
  <si>
    <t>607561100</t>
  </si>
  <si>
    <t>krytina podlahová Marmoleum Real, šířka 2 m, tl. 2 mm</t>
  </si>
  <si>
    <t>590910762</t>
  </si>
  <si>
    <t>desky z hmot na bázi dřeva krytina podlahová Marmoleum Marmoleum Real, šířka 2 m tl. 2 mm</t>
  </si>
  <si>
    <t>173,110*1,05</t>
  </si>
  <si>
    <t>62</t>
  </si>
  <si>
    <t>776521227</t>
  </si>
  <si>
    <t>Lepení pásů povlakových podlah plastových elektrostaticky vodivých</t>
  </si>
  <si>
    <t>-207193931</t>
  </si>
  <si>
    <t>Montáž povlakových podlah plastových elektrostaticky vodivých na Cu pásku, lepením pásů</t>
  </si>
  <si>
    <t>9,06+30,30+19,12+21,05</t>
  </si>
  <si>
    <t>79,530*1,4</t>
  </si>
  <si>
    <t>63</t>
  </si>
  <si>
    <t>284102420</t>
  </si>
  <si>
    <t>krytina podlahová homogenní Elektrostatik tl 2,0 mm 608 x 608 mm</t>
  </si>
  <si>
    <t>1723833899</t>
  </si>
  <si>
    <t>podlahoviny z polyvinylchloridu bez podkladu homogenní podlahová krytina rozměr 608 x 608 mm Elektrostatik  tl 2,0 mm</t>
  </si>
  <si>
    <t>111,342*1,05</t>
  </si>
  <si>
    <t>64</t>
  </si>
  <si>
    <t>776551830</t>
  </si>
  <si>
    <t>Demontáž povlakových podlah volně položených</t>
  </si>
  <si>
    <t>-151210111</t>
  </si>
  <si>
    <t>Sejmutí povlakových podlah volně položených</t>
  </si>
  <si>
    <t>odstranění koberců</t>
  </si>
  <si>
    <t>65</t>
  </si>
  <si>
    <t>776990112</t>
  </si>
  <si>
    <t>Vyrovnání podkladu samonivelační stěrkou tl 3 mm pevnosti 30 Mpa</t>
  </si>
  <si>
    <t>-106036511</t>
  </si>
  <si>
    <t>Vyrovnání podkladní vrstvy samonivelační stěrkou tl. 3 mm, min. pevnosti 30 MPa</t>
  </si>
  <si>
    <t>66</t>
  </si>
  <si>
    <t>776990192</t>
  </si>
  <si>
    <t>Příplatek k vyrovnání podkladu podlahy samonivelační stěrkou pevnosti 30 Mpa ZKD 1 mm tloušťky</t>
  </si>
  <si>
    <t>644185815</t>
  </si>
  <si>
    <t>Vyrovnání podkladní vrstvy Příplatek k cenám za každý další 1 mm tloušťky, min. pevnosti 30 MPa</t>
  </si>
  <si>
    <t>209,230*2</t>
  </si>
  <si>
    <t>67</t>
  </si>
  <si>
    <t>998776201</t>
  </si>
  <si>
    <t>Přesun hmot procentní pro podlahy povlakové v objektech v do 6 m</t>
  </si>
  <si>
    <t>1207145377</t>
  </si>
  <si>
    <t>Přesun hmot pro podlahy povlakové stanovený procentní sazbou z ceny vodorovná dopravní vzdálenost do 50 m v objektech výšky do 6 m</t>
  </si>
  <si>
    <t>781</t>
  </si>
  <si>
    <t>Dokončovací práce - obklady</t>
  </si>
  <si>
    <t>68</t>
  </si>
  <si>
    <t>781473114</t>
  </si>
  <si>
    <t>Montáž obkladů vnitřních keramických hladkých do 22 ks/m2 lepených standardním lepidlem</t>
  </si>
  <si>
    <t>1758945792</t>
  </si>
  <si>
    <t>Montáž obkladů vnitřních stěn z dlaždic keramických lepených standardním lepidlem režných nebo glazovaných hladkých přes 19 do 22 ks/m2</t>
  </si>
  <si>
    <t>((0,126+1,226+0,828+1,232+0,702)+(1,418+1,179+1,425+1,179)+(1,305+1,239+1,285+1,239)+(0,126+1,259+1,027+1,239+0,901))*2,000</t>
  </si>
  <si>
    <t>((2,259+1,597)+2,816)*1,600</t>
  </si>
  <si>
    <t>3,333*1,600</t>
  </si>
  <si>
    <t>3,929*1,600</t>
  </si>
  <si>
    <t>69</t>
  </si>
  <si>
    <t>597610390</t>
  </si>
  <si>
    <t>obkládačky keramické (bílé i barevné) 20 x 25 x 0,68 cm I. j.</t>
  </si>
  <si>
    <t>-243061694</t>
  </si>
  <si>
    <t>obkládačky a dlaždice keramické koupelny - RAKO obkládačky formát 20 x 25 x  0,68 cm (bílé i barevné) NEO              I.j.  (cen.skup. 58)</t>
  </si>
  <si>
    <t>60,164*1,04</t>
  </si>
  <si>
    <t>70</t>
  </si>
  <si>
    <t>781991111R</t>
  </si>
  <si>
    <t>Lišty k obkladům nerez</t>
  </si>
  <si>
    <t>467773745</t>
  </si>
  <si>
    <t>71</t>
  </si>
  <si>
    <t>998781201</t>
  </si>
  <si>
    <t>Přesun hmot procentní pro obklady keramické v objektech v do 6 m</t>
  </si>
  <si>
    <t>501505497</t>
  </si>
  <si>
    <t>Přesun hmot pro obklady keramické stanovený procentní sazbou z ceny vodorovná dopravní vzdálenost do 50 m v objektech výšky do 6 m</t>
  </si>
  <si>
    <t>784</t>
  </si>
  <si>
    <t>Dokončovací práce - malby a tapety</t>
  </si>
  <si>
    <t>72</t>
  </si>
  <si>
    <t>784121001</t>
  </si>
  <si>
    <t>Oškrabání malby v mísnostech výšky do 3,80 m</t>
  </si>
  <si>
    <t>-817669941</t>
  </si>
  <si>
    <t>Oškrabání malby v místnostech výšky do 3,80 m</t>
  </si>
  <si>
    <t>73</t>
  </si>
  <si>
    <t>784121011</t>
  </si>
  <si>
    <t>Rozmývání podkladu po oškrabání malby v místnostech výšky do 3,80 m</t>
  </si>
  <si>
    <t>-2008026835</t>
  </si>
  <si>
    <t>74</t>
  </si>
  <si>
    <t>784181121</t>
  </si>
  <si>
    <t>Hloubková jednonásobná penetrace podkladu v místnostech výšky do 3,80 m</t>
  </si>
  <si>
    <t>-1908371738</t>
  </si>
  <si>
    <t>Penetrace podkladu jednonásobná hloubková v místnostech výšky do 3,80 m</t>
  </si>
  <si>
    <t>75</t>
  </si>
  <si>
    <t>784221101</t>
  </si>
  <si>
    <t>Dvojnásobné bílé malby  ze směsí za sucha dobře otěruvzdorných v místnostech do 3,80 m</t>
  </si>
  <si>
    <t>1512681209</t>
  </si>
  <si>
    <t>Malby z malířských směsí otěruvzdorných za sucha dvojnásobné, bílé za sucha otěruvzdorné dobře v místnostech výšky do 3,80 m</t>
  </si>
  <si>
    <t>76</t>
  </si>
  <si>
    <t>784221153</t>
  </si>
  <si>
    <t>Příplatek k cenám 2x maleb za sucha otěruvzdorných za barevnou malbu v odstínu středně sytém</t>
  </si>
  <si>
    <t>1215365373</t>
  </si>
  <si>
    <t>Malby z malířských směsí otěruvzdorných za sucha Příplatek k cenám dvojnásobných maleb na tónovacích automatech, v odstínu středně sytém</t>
  </si>
  <si>
    <t>796</t>
  </si>
  <si>
    <t>Vestavěný mobbiliář</t>
  </si>
  <si>
    <t>77</t>
  </si>
  <si>
    <t>796991111R</t>
  </si>
  <si>
    <t>Vestavěná skříň  VEM 01 dle specifikace v tab. vestavěných prvků</t>
  </si>
  <si>
    <t>-2042043567</t>
  </si>
  <si>
    <t>78</t>
  </si>
  <si>
    <t>796991112R</t>
  </si>
  <si>
    <t>Kuchyňská linka VEM 02 dle specifikace v tab. vestavěných prvků</t>
  </si>
  <si>
    <t>1479515128</t>
  </si>
  <si>
    <t>79</t>
  </si>
  <si>
    <t>796991113R</t>
  </si>
  <si>
    <t>Vestavěná skříň  VEM 03 dle specifikace v tab. vestavěných prvků</t>
  </si>
  <si>
    <t>-1412778362</t>
  </si>
  <si>
    <t>80</t>
  </si>
  <si>
    <t>796991114R</t>
  </si>
  <si>
    <t>Vestavěná skříň  VEM 04 dle specifikace v tab. vestavěných prvků</t>
  </si>
  <si>
    <t>-1307758818</t>
  </si>
  <si>
    <t>81</t>
  </si>
  <si>
    <t>79699115R</t>
  </si>
  <si>
    <t>Doplnění pracovní plochy  VEM 05 dle specifikace v tab. vestavěných prvků</t>
  </si>
  <si>
    <t>611500166</t>
  </si>
  <si>
    <t>82</t>
  </si>
  <si>
    <t>79699116R</t>
  </si>
  <si>
    <t>Posuvná skládací stěna  VEM 06 dle specifikace v tab. vestavěných prvků</t>
  </si>
  <si>
    <t>-1897632588</t>
  </si>
  <si>
    <t>797</t>
  </si>
  <si>
    <t>Volný mobiliář</t>
  </si>
  <si>
    <t>83</t>
  </si>
  <si>
    <t>797991111R</t>
  </si>
  <si>
    <t>Trojsedák do veřejných prostor VOM 01 dle specifikace v tab. volných prvků</t>
  </si>
  <si>
    <t>1068312423</t>
  </si>
  <si>
    <t>84</t>
  </si>
  <si>
    <t>797991112R</t>
  </si>
  <si>
    <t>Čtyřsedák do veřejných prostor VOM 02 dle specifikace v tab. volných prvků</t>
  </si>
  <si>
    <t>-1544731001</t>
  </si>
  <si>
    <t>85</t>
  </si>
  <si>
    <t>797991113R</t>
  </si>
  <si>
    <t>Stolek do veřejných prostor VOM 03 dle specifikace v tab. volných prvků</t>
  </si>
  <si>
    <t>-1847311522</t>
  </si>
  <si>
    <t>798</t>
  </si>
  <si>
    <t>Kopie a repase</t>
  </si>
  <si>
    <t>86</t>
  </si>
  <si>
    <t>798991111R</t>
  </si>
  <si>
    <t>Repase prosklenné stěny DR 01 dle specifikace v tabulkách repasovaných prvků</t>
  </si>
  <si>
    <t>-38886195</t>
  </si>
  <si>
    <t>87</t>
  </si>
  <si>
    <t>798991112R</t>
  </si>
  <si>
    <t>Repase dveří DR 02 dle specifikace v tabulkách repasovaných prvků</t>
  </si>
  <si>
    <t>-538509944</t>
  </si>
  <si>
    <t>88</t>
  </si>
  <si>
    <t>798991113R</t>
  </si>
  <si>
    <t>Repase dveří DR 03 dle specifikace v tabulkách repasovaných prvků</t>
  </si>
  <si>
    <t>1796859505</t>
  </si>
  <si>
    <t>Práce a dodávky M</t>
  </si>
  <si>
    <t>21-M</t>
  </si>
  <si>
    <t>Elektromontáže</t>
  </si>
  <si>
    <t>89</t>
  </si>
  <si>
    <t>210991111</t>
  </si>
  <si>
    <t>Práce a dodávky spojené s elektroinstalací celkem, specifikované v samostatné příloze</t>
  </si>
  <si>
    <t>93601997</t>
  </si>
  <si>
    <t>Práce a dodávky spojené s elektroinstalací celkem, specifikované v PD</t>
  </si>
  <si>
    <t>hromosvod, silnoproud,(bez svítidel) slaboproud (bez koncových zařízení)</t>
  </si>
  <si>
    <t>22-M</t>
  </si>
  <si>
    <t xml:space="preserve">Montáže slaboproudých technologických zařízení </t>
  </si>
  <si>
    <t>90</t>
  </si>
  <si>
    <t>221991111</t>
  </si>
  <si>
    <t>Práce a dodávky spojené se slaboproudy celkem, specifikované v samostatné příloze</t>
  </si>
  <si>
    <t>1713074329</t>
  </si>
  <si>
    <t>HZS</t>
  </si>
  <si>
    <t>Hodinové zúčtovací sazby</t>
  </si>
  <si>
    <t>91</t>
  </si>
  <si>
    <t>HZS1292</t>
  </si>
  <si>
    <t>Hodinová zúčtovací sazba stavební dělník</t>
  </si>
  <si>
    <t>hod</t>
  </si>
  <si>
    <t>512</t>
  </si>
  <si>
    <t>153664</t>
  </si>
  <si>
    <t>Hodinové zúčtovací sazby profesí HSV zemní a pomocné práce stavební dělník</t>
  </si>
  <si>
    <t xml:space="preserve">drážkování, kapsování ad. přípomoci </t>
  </si>
  <si>
    <t>100</t>
  </si>
  <si>
    <t>92</t>
  </si>
  <si>
    <t>HZS1301</t>
  </si>
  <si>
    <t>Hodinová zúčtovací sazba zedník</t>
  </si>
  <si>
    <t>-1927717819</t>
  </si>
  <si>
    <t>Hodinové zúčtovací sazby profesí HSV provádění konstrukcí zedník</t>
  </si>
  <si>
    <t>zapravení drážek, kapes ad. přípomoci</t>
  </si>
  <si>
    <t>93</t>
  </si>
  <si>
    <t>596991111R</t>
  </si>
  <si>
    <t>pomocný materiál pro přípomoci</t>
  </si>
  <si>
    <t>2012113235</t>
  </si>
  <si>
    <t>Objekt: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</si>
  <si>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</si>
  <si>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</si>
  <si>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</si>
  <si>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</si>
  <si>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</si>
  <si>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</si>
  <si>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VRN3</t>
  </si>
  <si>
    <t>Zařízení staveniště</t>
  </si>
  <si>
    <t>030001000</t>
  </si>
  <si>
    <t>1024</t>
  </si>
  <si>
    <t>1096943024</t>
  </si>
  <si>
    <t>Základní rozdělení průvodních činností a nákladů zařízení staveniště</t>
  </si>
  <si>
    <t>VRN4</t>
  </si>
  <si>
    <t>Inženýrská činnost</t>
  </si>
  <si>
    <t>045203000</t>
  </si>
  <si>
    <t>Kompletační činnost</t>
  </si>
  <si>
    <t>1361148748</t>
  </si>
  <si>
    <t>Inženýrská činnost zkoušky a ostatní měření monitoring kompletační a koordinační činnost kompletační činnost</t>
  </si>
  <si>
    <t>VRN6</t>
  </si>
  <si>
    <t>Územní vlivy</t>
  </si>
  <si>
    <t>060001000</t>
  </si>
  <si>
    <t>110304670</t>
  </si>
  <si>
    <t>Základní rozdělení průvodních činností a nákladů územní vlivy</t>
  </si>
  <si>
    <t>VRN7</t>
  </si>
  <si>
    <t>Provozní vlivy</t>
  </si>
  <si>
    <t>070001000</t>
  </si>
  <si>
    <t>1544497689</t>
  </si>
  <si>
    <t>Základní rozdělení průvodních činností a nákladů provozní vlivy</t>
  </si>
  <si>
    <t>VRN9</t>
  </si>
  <si>
    <t>Ostatní náklady</t>
  </si>
  <si>
    <t>091404000</t>
  </si>
  <si>
    <t>Práce na památkovém objektu</t>
  </si>
  <si>
    <t>-54347722</t>
  </si>
  <si>
    <t>Ostatní náklady související s objektem práce na památkovém objektu</t>
  </si>
  <si>
    <t>092001000</t>
  </si>
  <si>
    <t>925004826</t>
  </si>
  <si>
    <t>Základní rozdělení průvodních činností a nákladů ostatní náklady</t>
  </si>
  <si>
    <t>SONDY, POSOUZENÍ, TP, UVEDENÍ DO PROVOZU</t>
  </si>
  <si>
    <t>ODSTRANĚNÍ DŮSLEDKŮ STAVEBNÍ ČINNOSTI</t>
  </si>
  <si>
    <t>VÝROBNÍ DOKUMENTACE</t>
  </si>
  <si>
    <t>DOKUMENTACE SKUTEČNÉHO PROVEDENÍ STAVBY</t>
  </si>
  <si>
    <t>SPECIÁLNÍ ČINNOSTI</t>
  </si>
  <si>
    <t>SPECIÁLNÍ TECHNIKA</t>
  </si>
  <si>
    <t>PRÁCE A DODÁVKY NEZBYTNÉ / NADBYTEČNÉ K ŘÁDNÉMU PROVEDENÍ DÍLA S OHLEDEM NA ZHOTOVITELEM PŘEDPOKLÁDANÉ TECHNOLOGICKÉ POSTUPY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</si>
  <si>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</si>
  <si>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</si>
  <si>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</si>
  <si>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</si>
  <si>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</si>
  <si>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</si>
  <si>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</si>
  <si>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</si>
  <si>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</si>
  <si>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</si>
  <si>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</si>
  <si>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</si>
  <si>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</si>
  <si>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</si>
  <si>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</si>
  <si>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</si>
  <si>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</si>
  <si>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</si>
  <si>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</si>
  <si>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</si>
  <si>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</si>
  <si>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</si>
  <si>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</si>
  <si>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</si>
  <si>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</si>
  <si>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</si>
  <si>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</si>
  <si>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</si>
  <si>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</si>
  <si>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</si>
  <si>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</si>
  <si>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</si>
  <si>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</si>
  <si>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</si>
  <si>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</si>
  <si>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</si>
  <si>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</si>
  <si>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</si>
  <si>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</si>
  <si>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</si>
  <si>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</si>
  <si>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</si>
  <si>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</si>
  <si>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</si>
  <si>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</si>
  <si>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</si>
  <si>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</si>
  <si>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</si>
  <si>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</si>
  <si>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</si>
  <si>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</si>
  <si>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</si>
  <si>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</si>
  <si>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</si>
  <si>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</si>
  <si>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</si>
  <si>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</si>
  <si>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</si>
  <si>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</si>
  <si>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</si>
  <si>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</si>
  <si>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</si>
  <si>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</si>
  <si>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</si>
  <si>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</si>
  <si>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</si>
  <si>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</si>
  <si>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</si>
  <si>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</si>
  <si>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</si>
  <si>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</si>
  <si>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</si>
  <si>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</si>
  <si>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</si>
  <si>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</si>
  <si>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</si>
  <si>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</si>
  <si>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</si>
  <si>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</si>
  <si>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</si>
  <si>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</si>
  <si>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</si>
  <si>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</si>
  <si>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</si>
  <si>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</si>
  <si>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</si>
  <si>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</si>
  <si>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</si>
  <si>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</si>
  <si>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</si>
  <si>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</si>
  <si>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</si>
  <si>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</si>
  <si>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</si>
  <si>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</si>
  <si>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</si>
  <si>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</si>
  <si>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</si>
  <si>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</si>
  <si>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</si>
  <si>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</si>
  <si>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</si>
  <si>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</si>
  <si>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</si>
  <si>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</si>
  <si>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</si>
  <si>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</si>
  <si>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</si>
  <si>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</si>
  <si>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</si>
  <si>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</si>
  <si>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</si>
  <si>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</si>
  <si>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</si>
  <si>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</si>
  <si>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</si>
  <si>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</si>
  <si>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</si>
  <si>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</si>
  <si>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</si>
  <si>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</si>
  <si>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</si>
  <si>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</si>
  <si>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</si>
  <si>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</si>
  <si>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</si>
  <si>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</si>
  <si>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</si>
  <si>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</si>
  <si>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</si>
  <si>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</si>
  <si>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</si>
  <si>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</si>
  <si>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</si>
  <si>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</si>
  <si>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</si>
  <si>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</si>
  <si>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</si>
  <si>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</si>
  <si>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</si>
  <si>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</si>
  <si>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</si>
  <si>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</si>
  <si>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</si>
  <si>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</si>
  <si>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</si>
  <si>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</si>
  <si>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</si>
  <si>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</si>
  <si>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</si>
  <si>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</si>
  <si>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</si>
  <si>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</si>
  <si>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</si>
  <si>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</si>
  <si>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Datová věta</t>
  </si>
  <si>
    <t>Typ věty</t>
  </si>
  <si>
    <t>Hodnota</t>
  </si>
  <si>
    <t>Význam</t>
  </si>
  <si>
    <t>eGSazbaDPH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</si>
  <si>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</si>
  <si>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</si>
  <si>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</si>
  <si>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</si>
  <si>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</si>
  <si>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</si>
  <si>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</si>
  <si>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</si>
  <si>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</si>
  <si>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</si>
  <si>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</si>
  <si>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Decorum spol. s r.o., Kostelní náměstí 276, 148 00 Praha 4</t>
  </si>
  <si>
    <t>26421259</t>
  </si>
  <si>
    <t>CZ26421259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</si>
</sst>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\-#,##0.00"/>
    <numFmt numFmtId="165" formatCode="0.00%;\-0.00%"/>
    <numFmt numFmtId="166" formatCode="dd\.mm\.yyyy"/>
    <numFmt numFmtId="167" formatCode="#,##0.00000;\-#,##0.00000"/>
    <numFmt numFmtId="168" formatCode="#,##0.000;\-#,##0.000"/>
  </numFmts>
  <fonts count="50" x14ac:knownFonts="1">
    <font>
      <sz val="8"/>
      <name val="Trebuchet MS"/>
      <charset val="238"/>
    </font>
    <font>
      <sz val="8"/>
      <color indexed="43"/>
      <name val="Trebuchet MS"/>
      <charset val="238"/>
    </font>
    <font>
      <b/>
      <sz val="16"/>
      <name val="Trebuchet MS"/>
      <charset val="238"/>
    </font>
    <font>
      <sz val="8"/>
      <color indexed="48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2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20"/>
      <name val="Trebuchet MS"/>
      <family val="2"/>
      <charset val="238"/>
    </font>
    <font>
      <sz val="7"/>
      <color indexed="55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8"/>
      <color indexed="10"/>
      <name val="Trebuchet MS"/>
      <family val="2"/>
      <charset val="238"/>
    </font>
    <font>
      <sz val="7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  <font>
      <sz val="8"/>
      <name val="Trebuchet MS"/>
      <family val="2"/>
    </font>
    <font>
      <sz val="8"/>
      <color rgb="FF800080"/>
      <name val="Trebuchet MS"/>
      <family val="2"/>
    </font>
    <font>
      <sz val="8"/>
      <color rgb="FF505050"/>
      <name val="Trebuchet MS"/>
      <family val="2"/>
    </font>
    <font>
      <sz val="8"/>
      <color rgb="FFFF0000"/>
      <name val="Trebuchet MS"/>
      <family val="2"/>
    </font>
    <font>
      <sz val="8"/>
      <color rgb="FF003366"/>
      <name val="Trebuchet MS"/>
      <family val="2"/>
    </font>
    <font>
      <i/>
      <sz val="8"/>
      <color rgb="FF0000FF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41" fillId="0" borderId="0" applyNumberFormat="0" applyFill="0" applyBorder="0" applyAlignment="0" applyProtection="0">
      <alignment vertical="top" wrapText="1"/>
      <protection locked="0"/>
    </xf>
  </cellStyleXfs>
  <cellXfs count="337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2" borderId="0" xfId="0" applyFill="1" applyAlignment="1">
      <alignment horizontal="left" vertical="top"/>
      <protection locked="0"/>
    </xf>
    <xf numFmtId="0" fontId="1" fillId="2" borderId="0" xfId="0" applyFont="1" applyFill="1" applyAlignment="1">
      <alignment horizontal="left" vertical="center"/>
      <protection locked="0"/>
    </xf>
    <xf numFmtId="0" fontId="0" fillId="2" borderId="0" xfId="0" applyFont="1" applyFill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0" fillId="0" borderId="5" xfId="0" applyBorder="1" applyAlignment="1" applyProtection="1">
      <alignment horizontal="left" vertical="top"/>
    </xf>
    <xf numFmtId="0" fontId="3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3" borderId="0" xfId="0" applyFont="1" applyFill="1" applyAlignment="1">
      <alignment horizontal="left" vertical="center"/>
      <protection locked="0"/>
    </xf>
    <xf numFmtId="0" fontId="6" fillId="0" borderId="0" xfId="0" applyFont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0" fillId="0" borderId="0" xfId="0" applyFont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164" fontId="8" fillId="4" borderId="9" xfId="0" applyNumberFormat="1" applyFont="1" applyFill="1" applyBorder="1" applyAlignment="1" applyProtection="1">
      <alignment horizontal="right" vertical="center"/>
    </xf>
    <xf numFmtId="0" fontId="0" fillId="4" borderId="5" xfId="0" applyFill="1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</xf>
    <xf numFmtId="0" fontId="6" fillId="0" borderId="4" xfId="0" applyFont="1" applyBorder="1" applyAlignment="1">
      <alignment horizontal="lef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</xf>
    <xf numFmtId="166" fontId="6" fillId="0" borderId="0" xfId="0" applyNumberFormat="1" applyFont="1" applyAlignment="1" applyProtection="1">
      <alignment horizontal="left" vertical="top"/>
    </xf>
    <xf numFmtId="0" fontId="0" fillId="0" borderId="13" xfId="0" applyBorder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0" fillId="0" borderId="15" xfId="0" applyBorder="1" applyAlignment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</xf>
    <xf numFmtId="0" fontId="6" fillId="4" borderId="17" xfId="0" applyFont="1" applyFill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0" fillId="0" borderId="0" xfId="0" applyAlignment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164" fontId="12" fillId="0" borderId="16" xfId="0" applyNumberFormat="1" applyFont="1" applyBorder="1" applyAlignment="1" applyProtection="1">
      <alignment horizontal="right" vertical="center"/>
    </xf>
    <xf numFmtId="164" fontId="12" fillId="0" borderId="0" xfId="0" applyNumberFormat="1" applyFont="1" applyAlignment="1" applyProtection="1">
      <alignment horizontal="right" vertical="center"/>
    </xf>
    <xf numFmtId="167" fontId="12" fillId="0" borderId="0" xfId="0" applyNumberFormat="1" applyFont="1" applyAlignment="1" applyProtection="1">
      <alignment horizontal="right" vertical="center"/>
    </xf>
    <xf numFmtId="164" fontId="12" fillId="0" borderId="15" xfId="0" applyNumberFormat="1" applyFont="1" applyBorder="1" applyAlignment="1" applyProtection="1">
      <alignment horizontal="right" vertical="center"/>
    </xf>
    <xf numFmtId="0" fontId="14" fillId="0" borderId="0" xfId="0" applyFont="1" applyAlignment="1">
      <alignment horizontal="left" vertical="center"/>
      <protection locked="0"/>
    </xf>
    <xf numFmtId="0" fontId="14" fillId="0" borderId="4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center" vertical="center"/>
    </xf>
    <xf numFmtId="0" fontId="14" fillId="0" borderId="4" xfId="0" applyFont="1" applyBorder="1" applyAlignment="1">
      <alignment horizontal="left" vertical="center"/>
      <protection locked="0"/>
    </xf>
    <xf numFmtId="164" fontId="18" fillId="0" borderId="16" xfId="0" applyNumberFormat="1" applyFont="1" applyBorder="1" applyAlignment="1" applyProtection="1">
      <alignment horizontal="right" vertical="center"/>
    </xf>
    <xf numFmtId="164" fontId="18" fillId="0" borderId="0" xfId="0" applyNumberFormat="1" applyFont="1" applyAlignment="1" applyProtection="1">
      <alignment horizontal="right" vertical="center"/>
    </xf>
    <xf numFmtId="167" fontId="18" fillId="0" borderId="0" xfId="0" applyNumberFormat="1" applyFont="1" applyAlignment="1" applyProtection="1">
      <alignment horizontal="right" vertical="center"/>
    </xf>
    <xf numFmtId="164" fontId="18" fillId="0" borderId="15" xfId="0" applyNumberFormat="1" applyFont="1" applyBorder="1" applyAlignment="1" applyProtection="1">
      <alignment horizontal="right" vertical="center"/>
    </xf>
    <xf numFmtId="164" fontId="18" fillId="0" borderId="22" xfId="0" applyNumberFormat="1" applyFont="1" applyBorder="1" applyAlignment="1" applyProtection="1">
      <alignment horizontal="right" vertical="center"/>
    </xf>
    <xf numFmtId="164" fontId="18" fillId="0" borderId="23" xfId="0" applyNumberFormat="1" applyFont="1" applyBorder="1" applyAlignment="1" applyProtection="1">
      <alignment horizontal="right" vertical="center"/>
    </xf>
    <xf numFmtId="167" fontId="18" fillId="0" borderId="23" xfId="0" applyNumberFormat="1" applyFont="1" applyBorder="1" applyAlignment="1" applyProtection="1">
      <alignment horizontal="right" vertical="center"/>
    </xf>
    <xf numFmtId="164" fontId="18" fillId="0" borderId="24" xfId="0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left" vertical="top"/>
      <protection locked="0"/>
    </xf>
    <xf numFmtId="0" fontId="5" fillId="0" borderId="0" xfId="0" applyFont="1" applyAlignment="1">
      <alignment horizontal="left" vertical="center"/>
      <protection locked="0"/>
    </xf>
    <xf numFmtId="0" fontId="5" fillId="0" borderId="0" xfId="0" applyFont="1" applyAlignment="1">
      <alignment horizontal="left" vertical="top"/>
      <protection locked="0"/>
    </xf>
    <xf numFmtId="0" fontId="0" fillId="0" borderId="0" xfId="0" applyFont="1" applyAlignment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0" borderId="25" xfId="0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right" vertical="center"/>
      <protection locked="0"/>
    </xf>
    <xf numFmtId="164" fontId="10" fillId="0" borderId="0" xfId="0" applyNumberFormat="1" applyFont="1" applyAlignment="1" applyProtection="1">
      <alignment horizontal="right" vertical="center"/>
    </xf>
    <xf numFmtId="165" fontId="10" fillId="0" borderId="0" xfId="0" applyNumberFormat="1" applyFont="1" applyAlignment="1">
      <alignment horizontal="right" vertical="center"/>
      <protection locked="0"/>
    </xf>
    <xf numFmtId="0" fontId="8" fillId="4" borderId="9" xfId="0" applyFont="1" applyFill="1" applyBorder="1" applyAlignment="1" applyProtection="1">
      <alignment horizontal="right" vertical="center"/>
    </xf>
    <xf numFmtId="0" fontId="0" fillId="4" borderId="9" xfId="0" applyFill="1" applyBorder="1" applyAlignment="1">
      <alignment horizontal="left" vertical="center"/>
      <protection locked="0"/>
    </xf>
    <xf numFmtId="0" fontId="0" fillId="4" borderId="26" xfId="0" applyFill="1" applyBorder="1" applyAlignment="1" applyProtection="1">
      <alignment horizontal="left" vertical="center"/>
    </xf>
    <xf numFmtId="0" fontId="0" fillId="0" borderId="11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left" vertical="center"/>
    </xf>
    <xf numFmtId="0" fontId="0" fillId="4" borderId="0" xfId="0" applyFill="1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right" vertical="center"/>
    </xf>
    <xf numFmtId="0" fontId="19" fillId="0" borderId="0" xfId="0" applyFont="1" applyAlignment="1">
      <alignment horizontal="left" vertical="center"/>
      <protection locked="0"/>
    </xf>
    <xf numFmtId="0" fontId="20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20" fillId="0" borderId="23" xfId="0" applyFont="1" applyBorder="1" applyAlignment="1" applyProtection="1">
      <alignment horizontal="left" vertical="center"/>
    </xf>
    <xf numFmtId="0" fontId="20" fillId="0" borderId="23" xfId="0" applyFont="1" applyBorder="1" applyAlignment="1">
      <alignment horizontal="left" vertical="center"/>
      <protection locked="0"/>
    </xf>
    <xf numFmtId="164" fontId="20" fillId="0" borderId="23" xfId="0" applyNumberFormat="1" applyFont="1" applyBorder="1" applyAlignment="1" applyProtection="1">
      <alignment horizontal="right" vertical="center"/>
    </xf>
    <xf numFmtId="0" fontId="20" fillId="0" borderId="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  <protection locked="0"/>
    </xf>
    <xf numFmtId="0" fontId="22" fillId="0" borderId="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>
      <alignment horizontal="left" vertical="center"/>
      <protection locked="0"/>
    </xf>
    <xf numFmtId="164" fontId="22" fillId="0" borderId="23" xfId="0" applyNumberFormat="1" applyFont="1" applyBorder="1" applyAlignment="1" applyProtection="1">
      <alignment horizontal="right" vertical="center"/>
    </xf>
    <xf numFmtId="0" fontId="22" fillId="0" borderId="5" xfId="0" applyFont="1" applyBorder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  <protection locked="0"/>
    </xf>
    <xf numFmtId="164" fontId="13" fillId="0" borderId="0" xfId="0" applyNumberFormat="1" applyFont="1" applyAlignment="1" applyProtection="1">
      <alignment horizontal="right"/>
    </xf>
    <xf numFmtId="167" fontId="23" fillId="0" borderId="13" xfId="0" applyNumberFormat="1" applyFont="1" applyBorder="1" applyAlignment="1" applyProtection="1">
      <alignment horizontal="right"/>
    </xf>
    <xf numFmtId="167" fontId="23" fillId="0" borderId="14" xfId="0" applyNumberFormat="1" applyFont="1" applyBorder="1" applyAlignment="1" applyProtection="1">
      <alignment horizontal="right"/>
    </xf>
    <xf numFmtId="164" fontId="24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/>
      <protection locked="0"/>
    </xf>
    <xf numFmtId="0" fontId="25" fillId="0" borderId="4" xfId="0" applyFont="1" applyBorder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164" fontId="20" fillId="0" borderId="0" xfId="0" applyNumberFormat="1" applyFont="1" applyAlignment="1" applyProtection="1">
      <alignment horizontal="right"/>
    </xf>
    <xf numFmtId="0" fontId="25" fillId="0" borderId="4" xfId="0" applyFont="1" applyBorder="1" applyAlignment="1">
      <alignment horizontal="left"/>
      <protection locked="0"/>
    </xf>
    <xf numFmtId="0" fontId="25" fillId="0" borderId="16" xfId="0" applyFont="1" applyBorder="1" applyAlignment="1" applyProtection="1">
      <alignment horizontal="left"/>
    </xf>
    <xf numFmtId="167" fontId="25" fillId="0" borderId="0" xfId="0" applyNumberFormat="1" applyFont="1" applyAlignment="1" applyProtection="1">
      <alignment horizontal="right"/>
    </xf>
    <xf numFmtId="167" fontId="25" fillId="0" borderId="15" xfId="0" applyNumberFormat="1" applyFont="1" applyBorder="1" applyAlignment="1" applyProtection="1">
      <alignment horizontal="right"/>
    </xf>
    <xf numFmtId="0" fontId="25" fillId="0" borderId="0" xfId="0" applyFont="1" applyAlignment="1">
      <alignment horizontal="left"/>
      <protection locked="0"/>
    </xf>
    <xf numFmtId="164" fontId="25" fillId="0" borderId="0" xfId="0" applyNumberFormat="1" applyFont="1" applyAlignment="1">
      <alignment horizontal="right" vertical="center"/>
      <protection locked="0"/>
    </xf>
    <xf numFmtId="0" fontId="22" fillId="0" borderId="0" xfId="0" applyFont="1" applyAlignment="1" applyProtection="1">
      <alignment horizontal="left"/>
    </xf>
    <xf numFmtId="164" fontId="22" fillId="0" borderId="0" xfId="0" applyNumberFormat="1" applyFont="1" applyAlignment="1" applyProtection="1">
      <alignment horizontal="right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8" fontId="0" fillId="0" borderId="27" xfId="0" applyNumberFormat="1" applyFont="1" applyBorder="1" applyAlignment="1" applyProtection="1">
      <alignment horizontal="right" vertical="center"/>
    </xf>
    <xf numFmtId="164" fontId="0" fillId="3" borderId="27" xfId="0" applyNumberFormat="1" applyFont="1" applyFill="1" applyBorder="1" applyAlignment="1">
      <alignment horizontal="right" vertical="center"/>
      <protection locked="0"/>
    </xf>
    <xf numFmtId="164" fontId="0" fillId="0" borderId="27" xfId="0" applyNumberFormat="1" applyFont="1" applyBorder="1" applyAlignment="1" applyProtection="1">
      <alignment horizontal="right" vertical="center"/>
    </xf>
    <xf numFmtId="0" fontId="10" fillId="3" borderId="27" xfId="0" applyFont="1" applyFill="1" applyBorder="1" applyAlignment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 wrapText="1"/>
    </xf>
    <xf numFmtId="167" fontId="10" fillId="0" borderId="0" xfId="0" applyNumberFormat="1" applyFont="1" applyAlignment="1" applyProtection="1">
      <alignment horizontal="right" vertical="center"/>
    </xf>
    <xf numFmtId="167" fontId="10" fillId="0" borderId="15" xfId="0" applyNumberFormat="1" applyFont="1" applyBorder="1" applyAlignment="1" applyProtection="1">
      <alignment horizontal="right" vertical="center"/>
    </xf>
    <xf numFmtId="164" fontId="0" fillId="0" borderId="0" xfId="0" applyNumberFormat="1" applyFont="1" applyAlignment="1">
      <alignment horizontal="right" vertical="center"/>
      <protection locked="0"/>
    </xf>
    <xf numFmtId="0" fontId="26" fillId="0" borderId="4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0" fontId="26" fillId="0" borderId="4" xfId="0" applyFont="1" applyBorder="1" applyAlignment="1">
      <alignment horizontal="left" vertical="center"/>
      <protection locked="0"/>
    </xf>
    <xf numFmtId="0" fontId="26" fillId="0" borderId="16" xfId="0" applyFont="1" applyBorder="1" applyAlignment="1" applyProtection="1">
      <alignment horizontal="left" vertical="center"/>
    </xf>
    <xf numFmtId="0" fontId="26" fillId="0" borderId="15" xfId="0" applyFont="1" applyBorder="1" applyAlignment="1" applyProtection="1">
      <alignment horizontal="left" vertical="center"/>
    </xf>
    <xf numFmtId="0" fontId="26" fillId="0" borderId="0" xfId="0" applyFont="1" applyAlignment="1">
      <alignment horizontal="left" vertical="center"/>
      <protection locked="0"/>
    </xf>
    <xf numFmtId="0" fontId="28" fillId="0" borderId="4" xfId="0" applyFont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168" fontId="28" fillId="0" borderId="0" xfId="0" applyNumberFormat="1" applyFont="1" applyAlignment="1" applyProtection="1">
      <alignment horizontal="right" vertical="center"/>
    </xf>
    <xf numFmtId="0" fontId="28" fillId="0" borderId="4" xfId="0" applyFont="1" applyBorder="1" applyAlignment="1">
      <alignment horizontal="left" vertical="center"/>
      <protection locked="0"/>
    </xf>
    <xf numFmtId="0" fontId="28" fillId="0" borderId="16" xfId="0" applyFont="1" applyBorder="1" applyAlignment="1" applyProtection="1">
      <alignment horizontal="left" vertical="center"/>
    </xf>
    <xf numFmtId="0" fontId="28" fillId="0" borderId="15" xfId="0" applyFont="1" applyBorder="1" applyAlignment="1" applyProtection="1">
      <alignment horizontal="left" vertical="center"/>
    </xf>
    <xf numFmtId="0" fontId="28" fillId="0" borderId="0" xfId="0" applyFont="1" applyAlignment="1">
      <alignment horizontal="left" vertical="center"/>
      <protection locked="0"/>
    </xf>
    <xf numFmtId="0" fontId="29" fillId="0" borderId="4" xfId="0" applyFont="1" applyBorder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168" fontId="29" fillId="0" borderId="0" xfId="0" applyNumberFormat="1" applyFont="1" applyAlignment="1" applyProtection="1">
      <alignment horizontal="right" vertical="center"/>
    </xf>
    <xf numFmtId="0" fontId="29" fillId="0" borderId="4" xfId="0" applyFont="1" applyBorder="1" applyAlignment="1">
      <alignment horizontal="left" vertical="center"/>
      <protection locked="0"/>
    </xf>
    <xf numFmtId="0" fontId="29" fillId="0" borderId="16" xfId="0" applyFont="1" applyBorder="1" applyAlignment="1" applyProtection="1">
      <alignment horizontal="left" vertical="center"/>
    </xf>
    <xf numFmtId="0" fontId="29" fillId="0" borderId="15" xfId="0" applyFont="1" applyBorder="1" applyAlignment="1" applyProtection="1">
      <alignment horizontal="left" vertical="center"/>
    </xf>
    <xf numFmtId="0" fontId="29" fillId="0" borderId="0" xfId="0" applyFont="1" applyAlignment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</xf>
    <xf numFmtId="168" fontId="0" fillId="3" borderId="27" xfId="0" applyNumberFormat="1" applyFont="1" applyFill="1" applyBorder="1" applyAlignment="1">
      <alignment horizontal="right" vertical="center"/>
      <protection locked="0"/>
    </xf>
    <xf numFmtId="0" fontId="31" fillId="0" borderId="27" xfId="0" applyFont="1" applyBorder="1" applyAlignment="1" applyProtection="1">
      <alignment horizontal="center" vertical="center"/>
    </xf>
    <xf numFmtId="49" fontId="31" fillId="0" borderId="27" xfId="0" applyNumberFormat="1" applyFont="1" applyBorder="1" applyAlignment="1" applyProtection="1">
      <alignment horizontal="left" vertical="center" wrapText="1"/>
    </xf>
    <xf numFmtId="0" fontId="31" fillId="0" borderId="27" xfId="0" applyFont="1" applyBorder="1" applyAlignment="1" applyProtection="1">
      <alignment horizontal="left" vertical="center" wrapText="1"/>
    </xf>
    <xf numFmtId="0" fontId="31" fillId="0" borderId="27" xfId="0" applyFont="1" applyBorder="1" applyAlignment="1" applyProtection="1">
      <alignment horizontal="center" vertical="center" wrapText="1"/>
    </xf>
    <xf numFmtId="168" fontId="31" fillId="0" borderId="27" xfId="0" applyNumberFormat="1" applyFont="1" applyBorder="1" applyAlignment="1" applyProtection="1">
      <alignment horizontal="right" vertical="center"/>
    </xf>
    <xf numFmtId="164" fontId="31" fillId="0" borderId="27" xfId="0" applyNumberFormat="1" applyFont="1" applyBorder="1" applyAlignment="1" applyProtection="1">
      <alignment horizontal="right" vertical="center"/>
    </xf>
    <xf numFmtId="0" fontId="31" fillId="0" borderId="4" xfId="0" applyFont="1" applyBorder="1" applyAlignment="1">
      <alignment horizontal="left" vertical="center"/>
      <protection locked="0"/>
    </xf>
    <xf numFmtId="0" fontId="31" fillId="3" borderId="27" xfId="0" applyFont="1" applyFill="1" applyBorder="1" applyAlignment="1">
      <alignment horizontal="left" vertical="center" wrapText="1"/>
      <protection locked="0"/>
    </xf>
    <xf numFmtId="0" fontId="31" fillId="0" borderId="0" xfId="0" applyFont="1" applyAlignment="1" applyProtection="1">
      <alignment horizontal="center" vertical="center" wrapText="1"/>
    </xf>
    <xf numFmtId="0" fontId="28" fillId="0" borderId="22" xfId="0" applyFont="1" applyBorder="1" applyAlignment="1" applyProtection="1">
      <alignment horizontal="left" vertical="center"/>
    </xf>
    <xf numFmtId="0" fontId="28" fillId="0" borderId="23" xfId="0" applyFont="1" applyBorder="1" applyAlignment="1" applyProtection="1">
      <alignment horizontal="left" vertical="center"/>
    </xf>
    <xf numFmtId="0" fontId="28" fillId="0" borderId="24" xfId="0" applyFont="1" applyBorder="1" applyAlignment="1" applyProtection="1">
      <alignment horizontal="left" vertical="center"/>
    </xf>
    <xf numFmtId="0" fontId="41" fillId="2" borderId="0" xfId="1" applyFill="1" applyAlignment="1">
      <alignment horizontal="left" vertical="top"/>
      <protection locked="0"/>
    </xf>
    <xf numFmtId="0" fontId="42" fillId="0" borderId="0" xfId="1" applyFont="1" applyAlignment="1">
      <alignment horizontal="center" vertical="center"/>
      <protection locked="0"/>
    </xf>
    <xf numFmtId="0" fontId="33" fillId="2" borderId="0" xfId="0" applyFont="1" applyFill="1" applyAlignment="1">
      <alignment horizontal="left" vertical="center"/>
      <protection locked="0"/>
    </xf>
    <xf numFmtId="0" fontId="32" fillId="2" borderId="0" xfId="0" applyFont="1" applyFill="1" applyAlignment="1">
      <alignment horizontal="left" vertical="center"/>
      <protection locked="0"/>
    </xf>
    <xf numFmtId="0" fontId="43" fillId="2" borderId="0" xfId="1" applyFont="1" applyFill="1" applyAlignment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horizontal="left" vertical="center"/>
    </xf>
    <xf numFmtId="0" fontId="33" fillId="2" borderId="0" xfId="0" applyFont="1" applyFill="1" applyAlignment="1" applyProtection="1">
      <alignment horizontal="left" vertical="center"/>
    </xf>
    <xf numFmtId="0" fontId="43" fillId="2" borderId="0" xfId="1" applyFont="1" applyFill="1" applyAlignment="1" applyProtection="1">
      <alignment horizontal="left" vertical="center"/>
    </xf>
    <xf numFmtId="0" fontId="34" fillId="0" borderId="28" xfId="0" applyFont="1" applyBorder="1" applyAlignment="1">
      <alignment vertical="center" wrapText="1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0" fillId="0" borderId="0" xfId="0" applyAlignment="1">
      <alignment horizontal="center" vertical="center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0" xfId="0" applyFont="1" applyBorder="1" applyAlignment="1">
      <alignment horizontal="left" vertical="center" wrapText="1"/>
      <protection locked="0"/>
    </xf>
    <xf numFmtId="0" fontId="37" fillId="0" borderId="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0" xfId="0" applyFont="1" applyBorder="1" applyAlignment="1">
      <alignment vertical="center" wrapText="1"/>
      <protection locked="0"/>
    </xf>
    <xf numFmtId="0" fontId="37" fillId="0" borderId="0" xfId="0" applyFont="1" applyBorder="1" applyAlignment="1">
      <alignment vertical="center"/>
      <protection locked="0"/>
    </xf>
    <xf numFmtId="0" fontId="37" fillId="0" borderId="0" xfId="0" applyFont="1" applyBorder="1" applyAlignment="1">
      <alignment horizontal="left" vertical="center"/>
      <protection locked="0"/>
    </xf>
    <xf numFmtId="49" fontId="37" fillId="0" borderId="0" xfId="0" applyNumberFormat="1" applyFont="1" applyBorder="1" applyAlignment="1">
      <alignment vertical="center" wrapText="1"/>
      <protection locked="0"/>
    </xf>
    <xf numFmtId="0" fontId="34" fillId="0" borderId="34" xfId="0" applyFont="1" applyBorder="1" applyAlignment="1">
      <alignment vertical="center" wrapText="1"/>
      <protection locked="0"/>
    </xf>
    <xf numFmtId="0" fontId="32" fillId="0" borderId="33" xfId="0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4" fillId="0" borderId="0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8" xfId="0" applyFont="1" applyBorder="1" applyAlignment="1">
      <alignment horizontal="left" vertical="center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6" fillId="0" borderId="0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6" fillId="0" borderId="33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39" fillId="0" borderId="0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0" xfId="0" applyFont="1" applyBorder="1" applyAlignment="1">
      <alignment horizontal="center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0" xfId="0" applyFont="1" applyFill="1" applyBorder="1" applyAlignment="1">
      <alignment horizontal="left" vertical="center"/>
      <protection locked="0"/>
    </xf>
    <xf numFmtId="0" fontId="37" fillId="0" borderId="0" xfId="0" applyFont="1" applyFill="1" applyBorder="1" applyAlignment="1">
      <alignment horizontal="center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2" fillId="0" borderId="33" xfId="0" applyFont="1" applyBorder="1" applyAlignment="1">
      <alignment horizontal="left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4" fillId="0" borderId="0" xfId="0" applyFont="1" applyBorder="1" applyAlignment="1">
      <alignment horizontal="left" vertical="center"/>
      <protection locked="0"/>
    </xf>
    <xf numFmtId="0" fontId="32" fillId="0" borderId="0" xfId="0" applyFont="1" applyBorder="1" applyAlignment="1">
      <alignment horizontal="left" vertical="center"/>
      <protection locked="0"/>
    </xf>
    <xf numFmtId="0" fontId="40" fillId="0" borderId="0" xfId="0" applyFont="1" applyBorder="1" applyAlignment="1">
      <alignment horizontal="left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4" fillId="0" borderId="0" xfId="0" applyFont="1" applyBorder="1" applyAlignment="1">
      <alignment horizontal="left" vertical="center" wrapText="1"/>
      <protection locked="0"/>
    </xf>
    <xf numFmtId="0" fontId="37" fillId="0" borderId="0" xfId="0" applyFont="1" applyBorder="1" applyAlignment="1">
      <alignment horizontal="center" vertical="center" wrapText="1"/>
      <protection locked="0"/>
    </xf>
    <xf numFmtId="0" fontId="34" fillId="0" borderId="28" xfId="0" applyFont="1" applyBorder="1" applyAlignment="1">
      <alignment horizontal="left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0" xfId="0" applyFont="1" applyBorder="1" applyAlignment="1">
      <alignment horizontal="left" vertical="top"/>
      <protection locked="0"/>
    </xf>
    <xf numFmtId="0" fontId="37" fillId="0" borderId="0" xfId="0" applyFont="1" applyBorder="1" applyAlignment="1">
      <alignment horizontal="center" vertical="top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6" fillId="0" borderId="0" xfId="0" applyFont="1" applyBorder="1" applyAlignment="1">
      <alignment vertical="center"/>
      <protection locked="0"/>
    </xf>
    <xf numFmtId="0" fontId="40" fillId="0" borderId="33" xfId="0" applyFont="1" applyBorder="1" applyAlignment="1">
      <alignment vertical="center"/>
      <protection locked="0"/>
    </xf>
    <xf numFmtId="0" fontId="36" fillId="0" borderId="33" xfId="0" applyFont="1" applyBorder="1" applyAlignment="1">
      <alignment vertical="center"/>
      <protection locked="0"/>
    </xf>
    <xf numFmtId="0" fontId="36" fillId="0" borderId="33" xfId="0" applyFont="1" applyBorder="1" applyAlignment="1">
      <alignment horizontal="left"/>
      <protection locked="0"/>
    </xf>
    <xf numFmtId="0" fontId="40" fillId="0" borderId="33" xfId="0" applyFont="1" applyBorder="1" applyAlignment="1">
      <protection locked="0"/>
    </xf>
    <xf numFmtId="0" fontId="34" fillId="0" borderId="31" xfId="0" applyFont="1" applyBorder="1" applyAlignment="1">
      <alignment vertical="top"/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0" xfId="0" applyFont="1" applyBorder="1" applyAlignment="1">
      <alignment horizontal="center" vertical="center"/>
      <protection locked="0"/>
    </xf>
    <xf numFmtId="0" fontId="34" fillId="0" borderId="0" xfId="0" applyFont="1" applyBorder="1" applyAlignment="1">
      <alignment horizontal="left"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35" xfId="0" applyFont="1" applyBorder="1" applyAlignment="1">
      <alignment vertical="top"/>
      <protection locked="0"/>
    </xf>
    <xf numFmtId="4" fontId="44" fillId="0" borderId="36" xfId="0" applyNumberFormat="1" applyFont="1" applyBorder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8" fillId="0" borderId="0" xfId="0" applyFont="1" applyAlignment="1" applyProtection="1">
      <protection locked="0"/>
    </xf>
    <xf numFmtId="4" fontId="49" fillId="0" borderId="36" xfId="0" applyNumberFormat="1" applyFont="1" applyBorder="1" applyAlignment="1" applyProtection="1">
      <alignment vertical="center"/>
      <protection locked="0"/>
    </xf>
    <xf numFmtId="49" fontId="6" fillId="3" borderId="0" xfId="0" applyNumberFormat="1" applyFont="1" applyFill="1" applyAlignment="1">
      <alignment horizontal="left" vertical="top"/>
      <protection locked="0"/>
    </xf>
    <xf numFmtId="0" fontId="7" fillId="0" borderId="0" xfId="0" applyFont="1" applyAlignment="1">
      <alignment horizontal="left" vertical="top" wrapText="1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10" fillId="0" borderId="0" xfId="0" applyFont="1" applyAlignment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8" fillId="0" borderId="0" xfId="0" applyFont="1" applyAlignment="1" applyProtection="1">
      <alignment horizontal="left" vertical="top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6" fillId="0" borderId="0" xfId="0" applyFont="1" applyAlignment="1" applyProtection="1">
      <alignment horizontal="left" vertical="center" wrapText="1"/>
    </xf>
    <xf numFmtId="164" fontId="9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0" fontId="10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165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164" fontId="7" fillId="0" borderId="0" xfId="0" applyNumberFormat="1" applyFont="1" applyAlignment="1" applyProtection="1">
      <alignment horizontal="right" vertical="center"/>
    </xf>
    <xf numFmtId="0" fontId="12" fillId="0" borderId="21" xfId="0" applyFont="1" applyBorder="1" applyAlignment="1">
      <alignment horizontal="center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164" fontId="8" fillId="4" borderId="9" xfId="0" applyNumberFormat="1" applyFont="1" applyFill="1" applyBorder="1" applyAlignment="1" applyProtection="1">
      <alignment horizontal="right" vertical="center"/>
    </xf>
    <xf numFmtId="0" fontId="0" fillId="4" borderId="17" xfId="0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166" fontId="6" fillId="0" borderId="0" xfId="0" applyNumberFormat="1" applyFont="1" applyAlignment="1" applyProtection="1">
      <alignment horizontal="left" vertical="top"/>
    </xf>
    <xf numFmtId="0" fontId="0" fillId="0" borderId="0" xfId="0" applyAlignment="1">
      <alignment horizontal="left" vertical="top"/>
      <protection locked="0"/>
    </xf>
    <xf numFmtId="164" fontId="16" fillId="0" borderId="0" xfId="0" applyNumberFormat="1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right" vertical="center"/>
    </xf>
    <xf numFmtId="0" fontId="43" fillId="2" borderId="0" xfId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35" fillId="0" borderId="0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left" wrapText="1"/>
      <protection locked="0"/>
    </xf>
    <xf numFmtId="0" fontId="37" fillId="0" borderId="0" xfId="0" applyFont="1" applyBorder="1" applyAlignment="1">
      <alignment horizontal="left" vertical="center" wrapText="1"/>
      <protection locked="0"/>
    </xf>
    <xf numFmtId="49" fontId="37" fillId="0" borderId="0" xfId="0" applyNumberFormat="1" applyFont="1" applyBorder="1" applyAlignment="1">
      <alignment horizontal="left" vertical="center" wrapText="1"/>
      <protection locked="0"/>
    </xf>
    <xf numFmtId="0" fontId="35" fillId="0" borderId="0" xfId="0" applyFont="1" applyBorder="1" applyAlignment="1">
      <alignment horizontal="center" vertical="center"/>
      <protection locked="0"/>
    </xf>
    <xf numFmtId="0" fontId="37" fillId="0" borderId="0" xfId="0" applyFont="1" applyBorder="1" applyAlignment="1">
      <alignment horizontal="left" vertical="top"/>
      <protection locked="0"/>
    </xf>
    <xf numFmtId="0" fontId="36" fillId="0" borderId="33" xfId="0" applyFont="1" applyBorder="1" applyAlignment="1">
      <alignment horizontal="left"/>
      <protection locked="0"/>
    </xf>
    <xf numFmtId="0" fontId="37" fillId="0" borderId="0" xfId="0" applyFont="1" applyBorder="1" applyAlignment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A16C.tmp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396A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CE5F.tmp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139700</xdr:colOff>
      <xdr:row>1</xdr:row>
      <xdr:rowOff>0</xdr:rowOff>
    </xdr:to>
    <xdr:pic>
      <xdr:nvPicPr>
        <xdr:cNvPr id="1026" name="Obrázek 1" descr="C:\KROSplusData\System\Temp\rad8A16C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647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139700</xdr:colOff>
      <xdr:row>1</xdr:row>
      <xdr:rowOff>0</xdr:rowOff>
    </xdr:to>
    <xdr:pic>
      <xdr:nvPicPr>
        <xdr:cNvPr id="2059" name="Obrázek 1" descr="C:\KROSplusData\System\Temp\rad0396A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647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139700</xdr:colOff>
      <xdr:row>1</xdr:row>
      <xdr:rowOff>0</xdr:rowOff>
    </xdr:to>
    <xdr:pic>
      <xdr:nvPicPr>
        <xdr:cNvPr id="3083" name="Obrázek 1" descr="C:\KROSplusData\System\Temp\radCCE5F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647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5"/>
  <sheetViews>
    <sheetView showGridLines="0" tabSelected="1" view="pageBreakPreview" zoomScale="60" zoomScaleNormal="100" workbookViewId="0">
      <pane ySplit="1" topLeftCell="A3" activePane="bottomLeft" state="frozenSplit"/>
      <selection pane="bottomLeft" activeCell="BK36" sqref="BK36"/>
    </sheetView>
  </sheetViews>
  <sheetFormatPr defaultColWidth="10.664062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33" width="2.6640625" style="2" customWidth="1"/>
    <col min="34" max="34" width="3.33203125" style="2" customWidth="1"/>
    <col min="35" max="35" width="31.6640625" style="2" customWidth="1"/>
    <col min="36" max="37" width="2.33203125" style="2" customWidth="1"/>
    <col min="38" max="38" width="8.33203125" style="2" customWidth="1"/>
    <col min="39" max="39" width="3.33203125" style="2" customWidth="1"/>
    <col min="40" max="40" width="13.33203125" style="2" customWidth="1"/>
    <col min="41" max="41" width="7.33203125" style="2" customWidth="1"/>
    <col min="42" max="42" width="4.1640625" style="2" customWidth="1"/>
    <col min="43" max="43" width="15.6640625" style="2" customWidth="1"/>
    <col min="44" max="44" width="13.6640625" style="2" customWidth="1"/>
    <col min="45" max="46" width="25.83203125" style="2" hidden="1" customWidth="1"/>
    <col min="47" max="47" width="25" style="2" hidden="1" customWidth="1"/>
    <col min="48" max="52" width="21.6640625" style="2" hidden="1" customWidth="1"/>
    <col min="53" max="53" width="19.1640625" style="2" hidden="1" customWidth="1"/>
    <col min="54" max="54" width="25" style="2" hidden="1" customWidth="1"/>
    <col min="55" max="56" width="19.1640625" style="2" hidden="1" customWidth="1"/>
    <col min="57" max="57" width="66.33203125" style="2" customWidth="1"/>
    <col min="58" max="70" width="10.6640625" style="1" customWidth="1"/>
    <col min="71" max="91" width="10.6640625" style="2" hidden="1" customWidth="1"/>
    <col min="92" max="16384" width="10.6640625" style="1"/>
  </cols>
  <sheetData>
    <row r="1" spans="1:256" s="3" customFormat="1" ht="22.5" customHeight="1" x14ac:dyDescent="0.3">
      <c r="A1" s="202" t="s">
        <v>0</v>
      </c>
      <c r="B1" s="203"/>
      <c r="C1" s="203"/>
      <c r="D1" s="204" t="s">
        <v>1</v>
      </c>
      <c r="E1" s="203"/>
      <c r="F1" s="203"/>
      <c r="G1" s="203"/>
      <c r="H1" s="203"/>
      <c r="I1" s="203"/>
      <c r="J1" s="203"/>
      <c r="K1" s="205" t="s">
        <v>749</v>
      </c>
      <c r="L1" s="205"/>
      <c r="M1" s="205"/>
      <c r="N1" s="205"/>
      <c r="O1" s="205"/>
      <c r="P1" s="205"/>
      <c r="Q1" s="205"/>
      <c r="R1" s="205"/>
      <c r="S1" s="205"/>
      <c r="T1" s="203"/>
      <c r="U1" s="203"/>
      <c r="V1" s="203"/>
      <c r="W1" s="205" t="s">
        <v>750</v>
      </c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197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4" t="s">
        <v>2</v>
      </c>
      <c r="BB1" s="4" t="s">
        <v>3</v>
      </c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4" t="s">
        <v>4</v>
      </c>
      <c r="BU1" s="4" t="s">
        <v>4</v>
      </c>
      <c r="BV1" s="4" t="s">
        <v>5</v>
      </c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AR2" s="316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6" t="s">
        <v>6</v>
      </c>
      <c r="BT2" s="6" t="s">
        <v>7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  <c r="BS3" s="6" t="s">
        <v>6</v>
      </c>
      <c r="BT3" s="6" t="s">
        <v>8</v>
      </c>
    </row>
    <row r="4" spans="1:256" s="2" customFormat="1" ht="37.5" customHeight="1" x14ac:dyDescent="0.3">
      <c r="B4" s="10"/>
      <c r="C4" s="11"/>
      <c r="D4" s="12" t="s">
        <v>9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3"/>
      <c r="AS4" s="14" t="s">
        <v>10</v>
      </c>
      <c r="BE4" s="15" t="s">
        <v>11</v>
      </c>
      <c r="BS4" s="6" t="s">
        <v>12</v>
      </c>
    </row>
    <row r="5" spans="1:256" s="2" customFormat="1" ht="15" customHeight="1" x14ac:dyDescent="0.3">
      <c r="B5" s="10"/>
      <c r="C5" s="11"/>
      <c r="D5" s="16" t="s">
        <v>13</v>
      </c>
      <c r="E5" s="11"/>
      <c r="F5" s="11"/>
      <c r="G5" s="11"/>
      <c r="H5" s="11"/>
      <c r="I5" s="11"/>
      <c r="J5" s="11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11"/>
      <c r="AQ5" s="13"/>
      <c r="BE5" s="289" t="s">
        <v>15</v>
      </c>
      <c r="BS5" s="6" t="s">
        <v>6</v>
      </c>
    </row>
    <row r="6" spans="1:256" s="2" customFormat="1" ht="37.5" customHeight="1" x14ac:dyDescent="0.3">
      <c r="B6" s="10"/>
      <c r="C6" s="11"/>
      <c r="D6" s="18" t="s">
        <v>16</v>
      </c>
      <c r="E6" s="11"/>
      <c r="F6" s="11"/>
      <c r="G6" s="11"/>
      <c r="H6" s="11"/>
      <c r="I6" s="11"/>
      <c r="J6" s="11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11"/>
      <c r="AQ6" s="13"/>
      <c r="BE6" s="290"/>
      <c r="BS6" s="6" t="s">
        <v>18</v>
      </c>
    </row>
    <row r="7" spans="1:256" s="2" customFormat="1" ht="15" customHeight="1" x14ac:dyDescent="0.3">
      <c r="B7" s="10"/>
      <c r="C7" s="11"/>
      <c r="D7" s="19" t="s">
        <v>19</v>
      </c>
      <c r="E7" s="11"/>
      <c r="F7" s="11"/>
      <c r="G7" s="11"/>
      <c r="H7" s="11"/>
      <c r="I7" s="11"/>
      <c r="J7" s="11"/>
      <c r="K7" s="17" t="s">
        <v>20</v>
      </c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9" t="s">
        <v>21</v>
      </c>
      <c r="AL7" s="11"/>
      <c r="AM7" s="11"/>
      <c r="AN7" s="17" t="s">
        <v>22</v>
      </c>
      <c r="AO7" s="11"/>
      <c r="AP7" s="11"/>
      <c r="AQ7" s="13"/>
      <c r="BE7" s="290"/>
      <c r="BS7" s="6" t="s">
        <v>23</v>
      </c>
    </row>
    <row r="8" spans="1:256" s="2" customFormat="1" ht="15" customHeight="1" x14ac:dyDescent="0.3">
      <c r="B8" s="10"/>
      <c r="C8" s="11"/>
      <c r="D8" s="19" t="s">
        <v>24</v>
      </c>
      <c r="E8" s="11"/>
      <c r="F8" s="11"/>
      <c r="G8" s="11"/>
      <c r="H8" s="11"/>
      <c r="I8" s="11"/>
      <c r="J8" s="11"/>
      <c r="K8" s="17" t="s">
        <v>25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9" t="s">
        <v>26</v>
      </c>
      <c r="AL8" s="11"/>
      <c r="AM8" s="11"/>
      <c r="AN8" s="20" t="s">
        <v>27</v>
      </c>
      <c r="AO8" s="11"/>
      <c r="AP8" s="11"/>
      <c r="AQ8" s="13"/>
      <c r="BE8" s="290"/>
      <c r="BS8" s="6" t="s">
        <v>23</v>
      </c>
    </row>
    <row r="9" spans="1:256" s="2" customFormat="1" ht="30" customHeight="1" x14ac:dyDescent="0.3">
      <c r="B9" s="10"/>
      <c r="C9" s="11"/>
      <c r="D9" s="16" t="s">
        <v>28</v>
      </c>
      <c r="E9" s="11"/>
      <c r="F9" s="11"/>
      <c r="G9" s="11"/>
      <c r="H9" s="11"/>
      <c r="I9" s="11"/>
      <c r="J9" s="11"/>
      <c r="K9" s="21" t="s">
        <v>29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6" t="s">
        <v>30</v>
      </c>
      <c r="AL9" s="11"/>
      <c r="AM9" s="11"/>
      <c r="AN9" s="21" t="s">
        <v>31</v>
      </c>
      <c r="AO9" s="11"/>
      <c r="AP9" s="11"/>
      <c r="AQ9" s="13"/>
      <c r="BE9" s="290"/>
      <c r="BS9" s="6" t="s">
        <v>23</v>
      </c>
    </row>
    <row r="10" spans="1:256" s="2" customFormat="1" ht="15" customHeight="1" x14ac:dyDescent="0.3">
      <c r="B10" s="10"/>
      <c r="C10" s="11"/>
      <c r="D10" s="19" t="s">
        <v>32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9" t="s">
        <v>33</v>
      </c>
      <c r="AL10" s="11"/>
      <c r="AM10" s="11"/>
      <c r="AN10" s="17"/>
      <c r="AO10" s="11"/>
      <c r="AP10" s="11"/>
      <c r="AQ10" s="13"/>
      <c r="BE10" s="290"/>
      <c r="BS10" s="6" t="s">
        <v>18</v>
      </c>
    </row>
    <row r="11" spans="1:256" s="2" customFormat="1" ht="19.5" customHeight="1" x14ac:dyDescent="0.3">
      <c r="B11" s="10"/>
      <c r="C11" s="11"/>
      <c r="D11" s="11"/>
      <c r="E11" s="17" t="s">
        <v>34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9" t="s">
        <v>35</v>
      </c>
      <c r="AL11" s="11"/>
      <c r="AM11" s="11"/>
      <c r="AN11" s="17"/>
      <c r="AO11" s="11"/>
      <c r="AP11" s="11"/>
      <c r="AQ11" s="13"/>
      <c r="BE11" s="290"/>
      <c r="BS11" s="6" t="s">
        <v>18</v>
      </c>
    </row>
    <row r="12" spans="1:256" s="2" customFormat="1" ht="7.5" customHeight="1" x14ac:dyDescent="0.3"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3"/>
      <c r="BE12" s="290"/>
      <c r="BS12" s="6" t="s">
        <v>18</v>
      </c>
    </row>
    <row r="13" spans="1:256" s="2" customFormat="1" ht="15" customHeight="1" x14ac:dyDescent="0.3">
      <c r="B13" s="10"/>
      <c r="C13" s="11"/>
      <c r="D13" s="19" t="s">
        <v>36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9" t="s">
        <v>33</v>
      </c>
      <c r="AL13" s="11"/>
      <c r="AM13" s="11"/>
      <c r="AN13" s="288" t="s">
        <v>921</v>
      </c>
      <c r="AO13" s="11"/>
      <c r="AP13" s="11"/>
      <c r="AQ13" s="13"/>
      <c r="BE13" s="290"/>
      <c r="BS13" s="6" t="s">
        <v>18</v>
      </c>
    </row>
    <row r="14" spans="1:256" s="2" customFormat="1" ht="15.75" customHeight="1" x14ac:dyDescent="0.3">
      <c r="B14" s="10"/>
      <c r="C14" s="11"/>
      <c r="D14" s="11"/>
      <c r="E14" s="296" t="s">
        <v>920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19" t="s">
        <v>35</v>
      </c>
      <c r="AL14" s="11"/>
      <c r="AM14" s="11"/>
      <c r="AN14" s="288" t="s">
        <v>922</v>
      </c>
      <c r="AO14" s="11"/>
      <c r="AP14" s="11"/>
      <c r="AQ14" s="13"/>
      <c r="BE14" s="290"/>
      <c r="BS14" s="6" t="s">
        <v>18</v>
      </c>
    </row>
    <row r="15" spans="1:256" s="2" customFormat="1" ht="7.5" customHeight="1" x14ac:dyDescent="0.3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3"/>
      <c r="BE15" s="290"/>
      <c r="BS15" s="6" t="s">
        <v>4</v>
      </c>
    </row>
    <row r="16" spans="1:256" s="2" customFormat="1" ht="15" customHeight="1" x14ac:dyDescent="0.3">
      <c r="B16" s="10"/>
      <c r="C16" s="11"/>
      <c r="D16" s="19" t="s">
        <v>37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9" t="s">
        <v>33</v>
      </c>
      <c r="AL16" s="11"/>
      <c r="AM16" s="11"/>
      <c r="AN16" s="17"/>
      <c r="AO16" s="11"/>
      <c r="AP16" s="11"/>
      <c r="AQ16" s="13"/>
      <c r="BE16" s="290"/>
      <c r="BS16" s="6" t="s">
        <v>4</v>
      </c>
    </row>
    <row r="17" spans="2:71" s="2" customFormat="1" ht="19.5" customHeight="1" x14ac:dyDescent="0.3">
      <c r="B17" s="10"/>
      <c r="C17" s="11"/>
      <c r="D17" s="11"/>
      <c r="E17" s="17" t="s">
        <v>38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9" t="s">
        <v>35</v>
      </c>
      <c r="AL17" s="11"/>
      <c r="AM17" s="11"/>
      <c r="AN17" s="17"/>
      <c r="AO17" s="11"/>
      <c r="AP17" s="11"/>
      <c r="AQ17" s="13"/>
      <c r="BE17" s="290"/>
      <c r="BS17" s="6" t="s">
        <v>39</v>
      </c>
    </row>
    <row r="18" spans="2:71" s="2" customFormat="1" ht="7.5" customHeight="1" x14ac:dyDescent="0.3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3"/>
      <c r="BE18" s="290"/>
      <c r="BS18" s="6" t="s">
        <v>6</v>
      </c>
    </row>
    <row r="19" spans="2:71" s="2" customFormat="1" ht="15" customHeight="1" x14ac:dyDescent="0.3">
      <c r="B19" s="10"/>
      <c r="C19" s="11"/>
      <c r="D19" s="19" t="s">
        <v>40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3"/>
      <c r="BE19" s="290"/>
      <c r="BS19" s="6" t="s">
        <v>6</v>
      </c>
    </row>
    <row r="20" spans="2:71" s="2" customFormat="1" ht="15.75" customHeight="1" x14ac:dyDescent="0.3">
      <c r="B20" s="10"/>
      <c r="C20" s="11"/>
      <c r="D20" s="11"/>
      <c r="E20" s="297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4"/>
      <c r="AD20" s="294"/>
      <c r="AE20" s="294"/>
      <c r="AF20" s="294"/>
      <c r="AG20" s="294"/>
      <c r="AH20" s="294"/>
      <c r="AI20" s="294"/>
      <c r="AJ20" s="294"/>
      <c r="AK20" s="294"/>
      <c r="AL20" s="294"/>
      <c r="AM20" s="294"/>
      <c r="AN20" s="294"/>
      <c r="AO20" s="11"/>
      <c r="AP20" s="11"/>
      <c r="AQ20" s="13"/>
      <c r="BE20" s="290"/>
      <c r="BS20" s="6" t="s">
        <v>4</v>
      </c>
    </row>
    <row r="21" spans="2:71" s="2" customFormat="1" ht="7.5" customHeight="1" x14ac:dyDescent="0.3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3"/>
      <c r="BE21" s="290"/>
    </row>
    <row r="22" spans="2:71" s="2" customFormat="1" ht="7.5" customHeight="1" x14ac:dyDescent="0.3">
      <c r="B22" s="10"/>
      <c r="C22" s="11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11"/>
      <c r="AQ22" s="13"/>
      <c r="BE22" s="290"/>
    </row>
    <row r="23" spans="2:71" s="6" customFormat="1" ht="27" customHeight="1" x14ac:dyDescent="0.3">
      <c r="B23" s="23"/>
      <c r="C23" s="24"/>
      <c r="D23" s="25" t="s">
        <v>41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98">
        <f>ROUND($AG$51,2)</f>
        <v>2855961.93</v>
      </c>
      <c r="AL23" s="299"/>
      <c r="AM23" s="299"/>
      <c r="AN23" s="299"/>
      <c r="AO23" s="299"/>
      <c r="AP23" s="24"/>
      <c r="AQ23" s="27"/>
      <c r="BE23" s="291"/>
    </row>
    <row r="24" spans="2:71" s="6" customFormat="1" ht="7.5" customHeight="1" x14ac:dyDescent="0.3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7"/>
      <c r="BE24" s="291"/>
    </row>
    <row r="25" spans="2:71" s="6" customFormat="1" ht="14.25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300" t="s">
        <v>42</v>
      </c>
      <c r="M25" s="301"/>
      <c r="N25" s="301"/>
      <c r="O25" s="301"/>
      <c r="P25" s="24"/>
      <c r="Q25" s="24"/>
      <c r="R25" s="24"/>
      <c r="S25" s="24"/>
      <c r="T25" s="24"/>
      <c r="U25" s="24"/>
      <c r="V25" s="24"/>
      <c r="W25" s="300" t="s">
        <v>43</v>
      </c>
      <c r="X25" s="301"/>
      <c r="Y25" s="301"/>
      <c r="Z25" s="301"/>
      <c r="AA25" s="301"/>
      <c r="AB25" s="301"/>
      <c r="AC25" s="301"/>
      <c r="AD25" s="301"/>
      <c r="AE25" s="301"/>
      <c r="AF25" s="24"/>
      <c r="AG25" s="24"/>
      <c r="AH25" s="24"/>
      <c r="AI25" s="24"/>
      <c r="AJ25" s="24"/>
      <c r="AK25" s="300" t="s">
        <v>44</v>
      </c>
      <c r="AL25" s="301"/>
      <c r="AM25" s="301"/>
      <c r="AN25" s="301"/>
      <c r="AO25" s="301"/>
      <c r="AP25" s="24"/>
      <c r="AQ25" s="27"/>
      <c r="BE25" s="291"/>
    </row>
    <row r="26" spans="2:71" s="6" customFormat="1" ht="15" customHeight="1" x14ac:dyDescent="0.3">
      <c r="B26" s="29"/>
      <c r="C26" s="30"/>
      <c r="D26" s="30" t="s">
        <v>45</v>
      </c>
      <c r="E26" s="30"/>
      <c r="F26" s="30" t="s">
        <v>46</v>
      </c>
      <c r="G26" s="30"/>
      <c r="H26" s="30"/>
      <c r="I26" s="30"/>
      <c r="J26" s="30"/>
      <c r="K26" s="30"/>
      <c r="L26" s="302">
        <v>0.21</v>
      </c>
      <c r="M26" s="303"/>
      <c r="N26" s="303"/>
      <c r="O26" s="303"/>
      <c r="P26" s="30"/>
      <c r="Q26" s="30"/>
      <c r="R26" s="30"/>
      <c r="S26" s="30"/>
      <c r="T26" s="30"/>
      <c r="U26" s="30"/>
      <c r="V26" s="30"/>
      <c r="W26" s="304">
        <f>ROUND($AZ$51,2)</f>
        <v>2855961.93</v>
      </c>
      <c r="X26" s="303"/>
      <c r="Y26" s="303"/>
      <c r="Z26" s="303"/>
      <c r="AA26" s="303"/>
      <c r="AB26" s="303"/>
      <c r="AC26" s="303"/>
      <c r="AD26" s="303"/>
      <c r="AE26" s="303"/>
      <c r="AF26" s="30"/>
      <c r="AG26" s="30"/>
      <c r="AH26" s="30"/>
      <c r="AI26" s="30"/>
      <c r="AJ26" s="30"/>
      <c r="AK26" s="304">
        <f>ROUND($AV$51,2)</f>
        <v>599752.01</v>
      </c>
      <c r="AL26" s="303"/>
      <c r="AM26" s="303"/>
      <c r="AN26" s="303"/>
      <c r="AO26" s="303"/>
      <c r="AP26" s="30"/>
      <c r="AQ26" s="31"/>
      <c r="BE26" s="292"/>
    </row>
    <row r="27" spans="2:71" s="6" customFormat="1" ht="15" customHeight="1" x14ac:dyDescent="0.3">
      <c r="B27" s="29"/>
      <c r="C27" s="30"/>
      <c r="D27" s="30"/>
      <c r="E27" s="30"/>
      <c r="F27" s="30" t="s">
        <v>47</v>
      </c>
      <c r="G27" s="30"/>
      <c r="H27" s="30"/>
      <c r="I27" s="30"/>
      <c r="J27" s="30"/>
      <c r="K27" s="30"/>
      <c r="L27" s="302">
        <v>0.15</v>
      </c>
      <c r="M27" s="303"/>
      <c r="N27" s="303"/>
      <c r="O27" s="303"/>
      <c r="P27" s="30"/>
      <c r="Q27" s="30"/>
      <c r="R27" s="30"/>
      <c r="S27" s="30"/>
      <c r="T27" s="30"/>
      <c r="U27" s="30"/>
      <c r="V27" s="30"/>
      <c r="W27" s="304">
        <f>ROUND($BA$51,2)</f>
        <v>0</v>
      </c>
      <c r="X27" s="303"/>
      <c r="Y27" s="303"/>
      <c r="Z27" s="303"/>
      <c r="AA27" s="303"/>
      <c r="AB27" s="303"/>
      <c r="AC27" s="303"/>
      <c r="AD27" s="303"/>
      <c r="AE27" s="303"/>
      <c r="AF27" s="30"/>
      <c r="AG27" s="30"/>
      <c r="AH27" s="30"/>
      <c r="AI27" s="30"/>
      <c r="AJ27" s="30"/>
      <c r="AK27" s="304">
        <f>ROUND($AW$51,2)</f>
        <v>0</v>
      </c>
      <c r="AL27" s="303"/>
      <c r="AM27" s="303"/>
      <c r="AN27" s="303"/>
      <c r="AO27" s="303"/>
      <c r="AP27" s="30"/>
      <c r="AQ27" s="31"/>
      <c r="BE27" s="292"/>
    </row>
    <row r="28" spans="2:71" s="6" customFormat="1" ht="15" hidden="1" customHeight="1" x14ac:dyDescent="0.3">
      <c r="B28" s="29"/>
      <c r="C28" s="30"/>
      <c r="D28" s="30"/>
      <c r="E28" s="30"/>
      <c r="F28" s="30" t="s">
        <v>48</v>
      </c>
      <c r="G28" s="30"/>
      <c r="H28" s="30"/>
      <c r="I28" s="30"/>
      <c r="J28" s="30"/>
      <c r="K28" s="30"/>
      <c r="L28" s="302">
        <v>0.21</v>
      </c>
      <c r="M28" s="303"/>
      <c r="N28" s="303"/>
      <c r="O28" s="303"/>
      <c r="P28" s="30"/>
      <c r="Q28" s="30"/>
      <c r="R28" s="30"/>
      <c r="S28" s="30"/>
      <c r="T28" s="30"/>
      <c r="U28" s="30"/>
      <c r="V28" s="30"/>
      <c r="W28" s="304">
        <f>ROUND($BB$51,2)</f>
        <v>0</v>
      </c>
      <c r="X28" s="303"/>
      <c r="Y28" s="303"/>
      <c r="Z28" s="303"/>
      <c r="AA28" s="303"/>
      <c r="AB28" s="303"/>
      <c r="AC28" s="303"/>
      <c r="AD28" s="303"/>
      <c r="AE28" s="303"/>
      <c r="AF28" s="30"/>
      <c r="AG28" s="30"/>
      <c r="AH28" s="30"/>
      <c r="AI28" s="30"/>
      <c r="AJ28" s="30"/>
      <c r="AK28" s="304">
        <v>0</v>
      </c>
      <c r="AL28" s="303"/>
      <c r="AM28" s="303"/>
      <c r="AN28" s="303"/>
      <c r="AO28" s="303"/>
      <c r="AP28" s="30"/>
      <c r="AQ28" s="31"/>
      <c r="BE28" s="292"/>
    </row>
    <row r="29" spans="2:71" s="6" customFormat="1" ht="15" hidden="1" customHeight="1" x14ac:dyDescent="0.3">
      <c r="B29" s="29"/>
      <c r="C29" s="30"/>
      <c r="D29" s="30"/>
      <c r="E29" s="30"/>
      <c r="F29" s="30" t="s">
        <v>49</v>
      </c>
      <c r="G29" s="30"/>
      <c r="H29" s="30"/>
      <c r="I29" s="30"/>
      <c r="J29" s="30"/>
      <c r="K29" s="30"/>
      <c r="L29" s="302">
        <v>0.15</v>
      </c>
      <c r="M29" s="303"/>
      <c r="N29" s="303"/>
      <c r="O29" s="303"/>
      <c r="P29" s="30"/>
      <c r="Q29" s="30"/>
      <c r="R29" s="30"/>
      <c r="S29" s="30"/>
      <c r="T29" s="30"/>
      <c r="U29" s="30"/>
      <c r="V29" s="30"/>
      <c r="W29" s="304">
        <f>ROUND($BC$51,2)</f>
        <v>0</v>
      </c>
      <c r="X29" s="303"/>
      <c r="Y29" s="303"/>
      <c r="Z29" s="303"/>
      <c r="AA29" s="303"/>
      <c r="AB29" s="303"/>
      <c r="AC29" s="303"/>
      <c r="AD29" s="303"/>
      <c r="AE29" s="303"/>
      <c r="AF29" s="30"/>
      <c r="AG29" s="30"/>
      <c r="AH29" s="30"/>
      <c r="AI29" s="30"/>
      <c r="AJ29" s="30"/>
      <c r="AK29" s="304">
        <v>0</v>
      </c>
      <c r="AL29" s="303"/>
      <c r="AM29" s="303"/>
      <c r="AN29" s="303"/>
      <c r="AO29" s="303"/>
      <c r="AP29" s="30"/>
      <c r="AQ29" s="31"/>
      <c r="BE29" s="292"/>
    </row>
    <row r="30" spans="2:71" s="6" customFormat="1" ht="15" hidden="1" customHeight="1" x14ac:dyDescent="0.3">
      <c r="B30" s="29"/>
      <c r="C30" s="30"/>
      <c r="D30" s="30"/>
      <c r="E30" s="30"/>
      <c r="F30" s="30" t="s">
        <v>50</v>
      </c>
      <c r="G30" s="30"/>
      <c r="H30" s="30"/>
      <c r="I30" s="30"/>
      <c r="J30" s="30"/>
      <c r="K30" s="30"/>
      <c r="L30" s="302">
        <v>0</v>
      </c>
      <c r="M30" s="303"/>
      <c r="N30" s="303"/>
      <c r="O30" s="303"/>
      <c r="P30" s="30"/>
      <c r="Q30" s="30"/>
      <c r="R30" s="30"/>
      <c r="S30" s="30"/>
      <c r="T30" s="30"/>
      <c r="U30" s="30"/>
      <c r="V30" s="30"/>
      <c r="W30" s="304">
        <f>ROUND($BD$51,2)</f>
        <v>0</v>
      </c>
      <c r="X30" s="303"/>
      <c r="Y30" s="303"/>
      <c r="Z30" s="303"/>
      <c r="AA30" s="303"/>
      <c r="AB30" s="303"/>
      <c r="AC30" s="303"/>
      <c r="AD30" s="303"/>
      <c r="AE30" s="303"/>
      <c r="AF30" s="30"/>
      <c r="AG30" s="30"/>
      <c r="AH30" s="30"/>
      <c r="AI30" s="30"/>
      <c r="AJ30" s="30"/>
      <c r="AK30" s="304">
        <v>0</v>
      </c>
      <c r="AL30" s="303"/>
      <c r="AM30" s="303"/>
      <c r="AN30" s="303"/>
      <c r="AO30" s="303"/>
      <c r="AP30" s="30"/>
      <c r="AQ30" s="31"/>
      <c r="BE30" s="292"/>
    </row>
    <row r="31" spans="2:71" s="6" customFormat="1" ht="7.5" customHeight="1" x14ac:dyDescent="0.3"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7"/>
      <c r="BE31" s="291"/>
    </row>
    <row r="32" spans="2:71" s="6" customFormat="1" ht="27" customHeight="1" x14ac:dyDescent="0.3">
      <c r="B32" s="23"/>
      <c r="C32" s="32"/>
      <c r="D32" s="33" t="s">
        <v>51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5" t="s">
        <v>52</v>
      </c>
      <c r="U32" s="34"/>
      <c r="V32" s="34"/>
      <c r="W32" s="34"/>
      <c r="X32" s="309" t="s">
        <v>53</v>
      </c>
      <c r="Y32" s="310"/>
      <c r="Z32" s="310"/>
      <c r="AA32" s="310"/>
      <c r="AB32" s="310"/>
      <c r="AC32" s="34"/>
      <c r="AD32" s="34"/>
      <c r="AE32" s="34"/>
      <c r="AF32" s="34"/>
      <c r="AG32" s="34"/>
      <c r="AH32" s="34"/>
      <c r="AI32" s="34"/>
      <c r="AJ32" s="34"/>
      <c r="AK32" s="311">
        <f>SUM($AK$23:$AK$30)</f>
        <v>3455713.9400000004</v>
      </c>
      <c r="AL32" s="310"/>
      <c r="AM32" s="310"/>
      <c r="AN32" s="310"/>
      <c r="AO32" s="312"/>
      <c r="AP32" s="32"/>
      <c r="AQ32" s="37"/>
      <c r="BE32" s="291"/>
    </row>
    <row r="33" spans="2:56" s="6" customFormat="1" ht="7.5" customHeight="1" x14ac:dyDescent="0.3"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7"/>
    </row>
    <row r="34" spans="2:56" s="6" customFormat="1" ht="7.5" customHeight="1" x14ac:dyDescent="0.3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40"/>
    </row>
    <row r="38" spans="2:56" s="6" customFormat="1" ht="7.5" customHeight="1" x14ac:dyDescent="0.3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3"/>
    </row>
    <row r="39" spans="2:56" s="6" customFormat="1" ht="37.5" customHeight="1" x14ac:dyDescent="0.3">
      <c r="B39" s="23"/>
      <c r="C39" s="12" t="s">
        <v>54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43"/>
    </row>
    <row r="40" spans="2:56" s="6" customFormat="1" ht="7.5" customHeight="1" x14ac:dyDescent="0.3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43"/>
    </row>
    <row r="41" spans="2:56" s="44" customFormat="1" ht="15" customHeight="1" x14ac:dyDescent="0.3">
      <c r="B41" s="45"/>
      <c r="C41" s="19" t="s">
        <v>13</v>
      </c>
      <c r="D41" s="17"/>
      <c r="E41" s="17"/>
      <c r="F41" s="17"/>
      <c r="G41" s="17"/>
      <c r="H41" s="17"/>
      <c r="I41" s="17"/>
      <c r="J41" s="17"/>
      <c r="K41" s="17"/>
      <c r="L41" s="17" t="str">
        <f>$K$5</f>
        <v>15062</v>
      </c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46"/>
    </row>
    <row r="42" spans="2:56" s="47" customFormat="1" ht="37.5" customHeight="1" x14ac:dyDescent="0.3">
      <c r="B42" s="48"/>
      <c r="C42" s="49" t="s">
        <v>16</v>
      </c>
      <c r="D42" s="49"/>
      <c r="E42" s="49"/>
      <c r="F42" s="49"/>
      <c r="G42" s="49"/>
      <c r="H42" s="49"/>
      <c r="I42" s="49"/>
      <c r="J42" s="49"/>
      <c r="K42" s="49"/>
      <c r="L42" s="313" t="str">
        <f>$K$6</f>
        <v>MPSV - přesun ordinací</v>
      </c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314"/>
      <c r="AJ42" s="314"/>
      <c r="AK42" s="314"/>
      <c r="AL42" s="314"/>
      <c r="AM42" s="314"/>
      <c r="AN42" s="314"/>
      <c r="AO42" s="314"/>
      <c r="AP42" s="49"/>
      <c r="AQ42" s="49"/>
      <c r="AR42" s="50"/>
    </row>
    <row r="43" spans="2:56" s="6" customFormat="1" ht="7.5" customHeight="1" x14ac:dyDescent="0.3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43"/>
    </row>
    <row r="44" spans="2:56" s="6" customFormat="1" ht="15.75" customHeight="1" x14ac:dyDescent="0.3">
      <c r="B44" s="23"/>
      <c r="C44" s="19" t="s">
        <v>24</v>
      </c>
      <c r="D44" s="24"/>
      <c r="E44" s="24"/>
      <c r="F44" s="24"/>
      <c r="G44" s="24"/>
      <c r="H44" s="24"/>
      <c r="I44" s="24"/>
      <c r="J44" s="24"/>
      <c r="K44" s="24"/>
      <c r="L44" s="51" t="str">
        <f>IF($K$8="","",$K$8)</f>
        <v xml:space="preserve"> 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19" t="s">
        <v>26</v>
      </c>
      <c r="AJ44" s="24"/>
      <c r="AK44" s="24"/>
      <c r="AL44" s="24"/>
      <c r="AM44" s="315" t="str">
        <f>IF($AN$8="","",$AN$8)</f>
        <v>04.09.2015</v>
      </c>
      <c r="AN44" s="301"/>
      <c r="AO44" s="24"/>
      <c r="AP44" s="24"/>
      <c r="AQ44" s="24"/>
      <c r="AR44" s="43"/>
    </row>
    <row r="45" spans="2:56" s="6" customFormat="1" ht="7.5" customHeight="1" x14ac:dyDescent="0.3"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43"/>
    </row>
    <row r="46" spans="2:56" s="6" customFormat="1" ht="18.75" customHeight="1" x14ac:dyDescent="0.3">
      <c r="B46" s="23"/>
      <c r="C46" s="19" t="s">
        <v>32</v>
      </c>
      <c r="D46" s="24"/>
      <c r="E46" s="24"/>
      <c r="F46" s="24"/>
      <c r="G46" s="24"/>
      <c r="H46" s="24"/>
      <c r="I46" s="24"/>
      <c r="J46" s="24"/>
      <c r="K46" s="24"/>
      <c r="L46" s="17" t="str">
        <f>IF($E$11="","",$E$11)</f>
        <v>Ministerstvo práce a sociálních věcí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19" t="s">
        <v>37</v>
      </c>
      <c r="AJ46" s="24"/>
      <c r="AK46" s="24"/>
      <c r="AL46" s="24"/>
      <c r="AM46" s="293" t="str">
        <f>IF($E$17="","",$E$17)</f>
        <v>Projektový atelier pro arch a poz. st.</v>
      </c>
      <c r="AN46" s="301"/>
      <c r="AO46" s="301"/>
      <c r="AP46" s="301"/>
      <c r="AQ46" s="24"/>
      <c r="AR46" s="43"/>
      <c r="AS46" s="305" t="s">
        <v>55</v>
      </c>
      <c r="AT46" s="306"/>
      <c r="AU46" s="53"/>
      <c r="AV46" s="53"/>
      <c r="AW46" s="53"/>
      <c r="AX46" s="53"/>
      <c r="AY46" s="53"/>
      <c r="AZ46" s="53"/>
      <c r="BA46" s="53"/>
      <c r="BB46" s="53"/>
      <c r="BC46" s="53"/>
      <c r="BD46" s="54"/>
    </row>
    <row r="47" spans="2:56" s="6" customFormat="1" ht="15.75" customHeight="1" x14ac:dyDescent="0.3">
      <c r="B47" s="23"/>
      <c r="C47" s="19" t="s">
        <v>36</v>
      </c>
      <c r="D47" s="24"/>
      <c r="E47" s="24"/>
      <c r="F47" s="24"/>
      <c r="G47" s="24"/>
      <c r="H47" s="24"/>
      <c r="I47" s="24"/>
      <c r="J47" s="24"/>
      <c r="K47" s="24"/>
      <c r="L47" s="17" t="str">
        <f>IF($E$14="Vyplň údaj","",$E$14)</f>
        <v>Decorum spol. s r.o., Kostelní náměstí 276, 148 00 Praha 4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43"/>
      <c r="AS47" s="307"/>
      <c r="AT47" s="291"/>
      <c r="BD47" s="55"/>
    </row>
    <row r="48" spans="2:56" s="6" customFormat="1" ht="12" customHeight="1" x14ac:dyDescent="0.3"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43"/>
      <c r="AS48" s="308"/>
      <c r="AT48" s="301"/>
      <c r="AU48" s="24"/>
      <c r="AV48" s="24"/>
      <c r="AW48" s="24"/>
      <c r="AX48" s="24"/>
      <c r="AY48" s="24"/>
      <c r="AZ48" s="24"/>
      <c r="BA48" s="24"/>
      <c r="BB48" s="24"/>
      <c r="BC48" s="24"/>
      <c r="BD48" s="57"/>
    </row>
    <row r="49" spans="1:91" s="6" customFormat="1" ht="30" customHeight="1" x14ac:dyDescent="0.3">
      <c r="B49" s="23"/>
      <c r="C49" s="323" t="s">
        <v>56</v>
      </c>
      <c r="D49" s="310"/>
      <c r="E49" s="310"/>
      <c r="F49" s="310"/>
      <c r="G49" s="310"/>
      <c r="H49" s="34"/>
      <c r="I49" s="324" t="s">
        <v>57</v>
      </c>
      <c r="J49" s="310"/>
      <c r="K49" s="310"/>
      <c r="L49" s="310"/>
      <c r="M49" s="310"/>
      <c r="N49" s="310"/>
      <c r="O49" s="310"/>
      <c r="P49" s="310"/>
      <c r="Q49" s="310"/>
      <c r="R49" s="310"/>
      <c r="S49" s="310"/>
      <c r="T49" s="310"/>
      <c r="U49" s="310"/>
      <c r="V49" s="310"/>
      <c r="W49" s="310"/>
      <c r="X49" s="310"/>
      <c r="Y49" s="310"/>
      <c r="Z49" s="310"/>
      <c r="AA49" s="310"/>
      <c r="AB49" s="310"/>
      <c r="AC49" s="310"/>
      <c r="AD49" s="310"/>
      <c r="AE49" s="310"/>
      <c r="AF49" s="310"/>
      <c r="AG49" s="325" t="s">
        <v>58</v>
      </c>
      <c r="AH49" s="310"/>
      <c r="AI49" s="310"/>
      <c r="AJ49" s="310"/>
      <c r="AK49" s="310"/>
      <c r="AL49" s="310"/>
      <c r="AM49" s="310"/>
      <c r="AN49" s="324" t="s">
        <v>59</v>
      </c>
      <c r="AO49" s="310"/>
      <c r="AP49" s="310"/>
      <c r="AQ49" s="58" t="s">
        <v>60</v>
      </c>
      <c r="AR49" s="43"/>
      <c r="AS49" s="59" t="s">
        <v>61</v>
      </c>
      <c r="AT49" s="60" t="s">
        <v>62</v>
      </c>
      <c r="AU49" s="60" t="s">
        <v>63</v>
      </c>
      <c r="AV49" s="60" t="s">
        <v>64</v>
      </c>
      <c r="AW49" s="60" t="s">
        <v>65</v>
      </c>
      <c r="AX49" s="60" t="s">
        <v>66</v>
      </c>
      <c r="AY49" s="60" t="s">
        <v>67</v>
      </c>
      <c r="AZ49" s="60" t="s">
        <v>68</v>
      </c>
      <c r="BA49" s="60" t="s">
        <v>69</v>
      </c>
      <c r="BB49" s="60" t="s">
        <v>70</v>
      </c>
      <c r="BC49" s="60" t="s">
        <v>71</v>
      </c>
      <c r="BD49" s="61" t="s">
        <v>72</v>
      </c>
      <c r="BE49" s="62"/>
    </row>
    <row r="50" spans="1:91" s="6" customFormat="1" ht="12" customHeight="1" x14ac:dyDescent="0.3"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43"/>
      <c r="AS50" s="63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7" customFormat="1" ht="33" customHeight="1" x14ac:dyDescent="0.3">
      <c r="B51" s="48"/>
      <c r="C51" s="66" t="s">
        <v>73</v>
      </c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321">
        <f>ROUND(SUM($AG$52:$AG$53),2)</f>
        <v>2855961.93</v>
      </c>
      <c r="AH51" s="322"/>
      <c r="AI51" s="322"/>
      <c r="AJ51" s="322"/>
      <c r="AK51" s="322"/>
      <c r="AL51" s="322"/>
      <c r="AM51" s="322"/>
      <c r="AN51" s="321">
        <f>SUM($AG$51,$AT$51)</f>
        <v>3455713.9400000004</v>
      </c>
      <c r="AO51" s="322"/>
      <c r="AP51" s="322"/>
      <c r="AQ51" s="68"/>
      <c r="AR51" s="50"/>
      <c r="AS51" s="69">
        <f>ROUND(SUM($AS$52:$AS$53),2)</f>
        <v>0</v>
      </c>
      <c r="AT51" s="70">
        <f>ROUND(SUM($AV$51:$AW$51),2)</f>
        <v>599752.01</v>
      </c>
      <c r="AU51" s="71">
        <f>ROUND(SUM($AU$52:$AU$53),5)</f>
        <v>0</v>
      </c>
      <c r="AV51" s="70">
        <f>ROUND($AZ$51*$L$26,2)</f>
        <v>599752.01</v>
      </c>
      <c r="AW51" s="70">
        <f>ROUND($BA$51*$L$27,2)</f>
        <v>0</v>
      </c>
      <c r="AX51" s="70">
        <f>ROUND($BB$51*$L$26,2)</f>
        <v>0</v>
      </c>
      <c r="AY51" s="70">
        <f>ROUND($BC$51*$L$27,2)</f>
        <v>0</v>
      </c>
      <c r="AZ51" s="70">
        <f>ROUND(SUM($AZ$52:$AZ$53),2)</f>
        <v>2855961.93</v>
      </c>
      <c r="BA51" s="70">
        <f>ROUND(SUM($BA$52:$BA$53),2)</f>
        <v>0</v>
      </c>
      <c r="BB51" s="70">
        <f>ROUND(SUM($BB$52:$BB$53),2)</f>
        <v>0</v>
      </c>
      <c r="BC51" s="70">
        <f>ROUND(SUM($BC$52:$BC$53),2)</f>
        <v>0</v>
      </c>
      <c r="BD51" s="72">
        <f>ROUND(SUM($BD$52:$BD$53),2)</f>
        <v>0</v>
      </c>
      <c r="BS51" s="47" t="s">
        <v>74</v>
      </c>
      <c r="BT51" s="47" t="s">
        <v>75</v>
      </c>
      <c r="BV51" s="47" t="s">
        <v>76</v>
      </c>
      <c r="BW51" s="47" t="s">
        <v>5</v>
      </c>
      <c r="BX51" s="47" t="s">
        <v>77</v>
      </c>
      <c r="CL51" s="47" t="s">
        <v>20</v>
      </c>
    </row>
    <row r="52" spans="1:91" s="73" customFormat="1" ht="28.5" customHeight="1" x14ac:dyDescent="0.3">
      <c r="A52" s="198" t="s">
        <v>751</v>
      </c>
      <c r="B52" s="74"/>
      <c r="C52" s="75"/>
      <c r="D52" s="319" t="s">
        <v>14</v>
      </c>
      <c r="E52" s="320"/>
      <c r="F52" s="320"/>
      <c r="G52" s="320"/>
      <c r="H52" s="320"/>
      <c r="I52" s="75"/>
      <c r="J52" s="319" t="s">
        <v>17</v>
      </c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17">
        <f>'15062 - MPSV - přesun ord...'!$J$25</f>
        <v>2835461.93</v>
      </c>
      <c r="AH52" s="318"/>
      <c r="AI52" s="318"/>
      <c r="AJ52" s="318"/>
      <c r="AK52" s="318"/>
      <c r="AL52" s="318"/>
      <c r="AM52" s="318"/>
      <c r="AN52" s="317">
        <f>SUM($AG$52,$AT$52)</f>
        <v>3430908.9400000004</v>
      </c>
      <c r="AO52" s="318"/>
      <c r="AP52" s="318"/>
      <c r="AQ52" s="76" t="s">
        <v>78</v>
      </c>
      <c r="AR52" s="77"/>
      <c r="AS52" s="78">
        <v>0</v>
      </c>
      <c r="AT52" s="79">
        <f>ROUND(SUM($AV$52:$AW$52),2)</f>
        <v>595447.01</v>
      </c>
      <c r="AU52" s="80">
        <f>'15062 - MPSV - přesun ord...'!$P$96</f>
        <v>0</v>
      </c>
      <c r="AV52" s="79">
        <f>'15062 - MPSV - přesun ord...'!$J$28</f>
        <v>595447.01</v>
      </c>
      <c r="AW52" s="79">
        <f>'15062 - MPSV - přesun ord...'!$J$29</f>
        <v>0</v>
      </c>
      <c r="AX52" s="79">
        <f>'15062 - MPSV - přesun ord...'!$J$30</f>
        <v>0</v>
      </c>
      <c r="AY52" s="79">
        <f>'15062 - MPSV - přesun ord...'!$J$31</f>
        <v>0</v>
      </c>
      <c r="AZ52" s="79">
        <f>'15062 - MPSV - přesun ord...'!$F$28</f>
        <v>2835461.93</v>
      </c>
      <c r="BA52" s="79">
        <f>'15062 - MPSV - přesun ord...'!$F$29</f>
        <v>0</v>
      </c>
      <c r="BB52" s="79">
        <f>'15062 - MPSV - přesun ord...'!$F$30</f>
        <v>0</v>
      </c>
      <c r="BC52" s="79">
        <f>'15062 - MPSV - přesun ord...'!$F$31</f>
        <v>0</v>
      </c>
      <c r="BD52" s="81">
        <f>'15062 - MPSV - přesun ord...'!$F$32</f>
        <v>0</v>
      </c>
      <c r="BT52" s="73" t="s">
        <v>23</v>
      </c>
      <c r="BU52" s="73" t="s">
        <v>79</v>
      </c>
      <c r="BV52" s="73" t="s">
        <v>76</v>
      </c>
      <c r="BW52" s="73" t="s">
        <v>5</v>
      </c>
      <c r="BX52" s="73" t="s">
        <v>77</v>
      </c>
      <c r="CL52" s="73" t="s">
        <v>20</v>
      </c>
    </row>
    <row r="53" spans="1:91" s="73" customFormat="1" ht="28.5" customHeight="1" x14ac:dyDescent="0.3">
      <c r="A53" s="198" t="s">
        <v>751</v>
      </c>
      <c r="B53" s="74"/>
      <c r="C53" s="75"/>
      <c r="D53" s="319" t="s">
        <v>80</v>
      </c>
      <c r="E53" s="320"/>
      <c r="F53" s="320"/>
      <c r="G53" s="320"/>
      <c r="H53" s="320"/>
      <c r="I53" s="75"/>
      <c r="J53" s="319" t="s">
        <v>81</v>
      </c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0"/>
      <c r="V53" s="320"/>
      <c r="W53" s="320"/>
      <c r="X53" s="320"/>
      <c r="Y53" s="320"/>
      <c r="Z53" s="320"/>
      <c r="AA53" s="320"/>
      <c r="AB53" s="320"/>
      <c r="AC53" s="320"/>
      <c r="AD53" s="320"/>
      <c r="AE53" s="320"/>
      <c r="AF53" s="320"/>
      <c r="AG53" s="317">
        <f>'VRN - Vedlejší rozpočtové...'!$J$27</f>
        <v>20500</v>
      </c>
      <c r="AH53" s="318"/>
      <c r="AI53" s="318"/>
      <c r="AJ53" s="318"/>
      <c r="AK53" s="318"/>
      <c r="AL53" s="318"/>
      <c r="AM53" s="318"/>
      <c r="AN53" s="317">
        <f>SUM($AG$53,$AT$53)</f>
        <v>24805</v>
      </c>
      <c r="AO53" s="318"/>
      <c r="AP53" s="318"/>
      <c r="AQ53" s="76" t="s">
        <v>78</v>
      </c>
      <c r="AR53" s="77"/>
      <c r="AS53" s="82">
        <v>0</v>
      </c>
      <c r="AT53" s="83">
        <f>ROUND(SUM($AV$53:$AW$53),2)</f>
        <v>4305</v>
      </c>
      <c r="AU53" s="84">
        <f>'VRN - Vedlejší rozpočtové...'!$P$82</f>
        <v>0</v>
      </c>
      <c r="AV53" s="83">
        <f>'VRN - Vedlejší rozpočtové...'!$J$30</f>
        <v>4305</v>
      </c>
      <c r="AW53" s="83">
        <f>'VRN - Vedlejší rozpočtové...'!$J$31</f>
        <v>0</v>
      </c>
      <c r="AX53" s="83">
        <f>'VRN - Vedlejší rozpočtové...'!$J$32</f>
        <v>0</v>
      </c>
      <c r="AY53" s="83">
        <f>'VRN - Vedlejší rozpočtové...'!$J$33</f>
        <v>0</v>
      </c>
      <c r="AZ53" s="83">
        <f>'VRN - Vedlejší rozpočtové...'!$F$30</f>
        <v>20500</v>
      </c>
      <c r="BA53" s="83">
        <f>'VRN - Vedlejší rozpočtové...'!$F$31</f>
        <v>0</v>
      </c>
      <c r="BB53" s="83">
        <f>'VRN - Vedlejší rozpočtové...'!$F$32</f>
        <v>0</v>
      </c>
      <c r="BC53" s="83">
        <f>'VRN - Vedlejší rozpočtové...'!$F$33</f>
        <v>0</v>
      </c>
      <c r="BD53" s="85">
        <f>'VRN - Vedlejší rozpočtové...'!$F$34</f>
        <v>0</v>
      </c>
      <c r="BT53" s="73" t="s">
        <v>23</v>
      </c>
      <c r="BV53" s="73" t="s">
        <v>76</v>
      </c>
      <c r="BW53" s="73" t="s">
        <v>82</v>
      </c>
      <c r="BX53" s="73" t="s">
        <v>5</v>
      </c>
      <c r="CL53" s="73" t="s">
        <v>20</v>
      </c>
      <c r="CM53" s="73" t="s">
        <v>83</v>
      </c>
    </row>
    <row r="54" spans="1:91" s="6" customFormat="1" ht="30.75" customHeight="1" x14ac:dyDescent="0.3"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43"/>
    </row>
    <row r="55" spans="1:91" s="6" customFormat="1" ht="7.5" customHeight="1" x14ac:dyDescent="0.3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43"/>
    </row>
  </sheetData>
  <sheetProtection password="CC35" sheet="1" objects="1" scenarios="1" formatColumns="0" formatRows="0" sort="0" autoFilter="0"/>
  <mergeCells count="45">
    <mergeCell ref="AR2:BE2"/>
    <mergeCell ref="AN53:AP53"/>
    <mergeCell ref="AG53:AM53"/>
    <mergeCell ref="D53:H53"/>
    <mergeCell ref="J53:AF53"/>
    <mergeCell ref="AG51:AM51"/>
    <mergeCell ref="AN51:AP51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W28:AE28"/>
    <mergeCell ref="AK28:AO28"/>
    <mergeCell ref="AS46:AT4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5062 - MPSV - přesun ord...'!C2" tooltip="15062 - MPSV - přesun ord..." display="/"/>
    <hyperlink ref="A53" location="'VRN - Vedlejší rozpočtové...'!C2" tooltip="VRN - Vedlejší rozpočtové..." display="/"/>
  </hyperlinks>
  <pageMargins left="0.59027779102325439" right="0.59027779102325439" top="0.59027779102325439" bottom="0.59027779102325439" header="0" footer="0"/>
  <pageSetup paperSize="9" fitToHeight="100" orientation="landscape" blackAndWhite="1" horizontalDpi="4294967293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84"/>
  <sheetViews>
    <sheetView showGridLines="0" view="pageBreakPreview" zoomScale="60" zoomScaleNormal="100" workbookViewId="0">
      <pane ySplit="1" topLeftCell="A549" activePane="bottomLeft" state="frozenSplit"/>
      <selection pane="bottomLeft" activeCell="I263" sqref="I263"/>
    </sheetView>
  </sheetViews>
  <sheetFormatPr defaultColWidth="10.3320312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90.83203125" style="2" customWidth="1"/>
    <col min="7" max="7" width="8.6640625" style="2" customWidth="1"/>
    <col min="8" max="8" width="11.1640625" style="2" customWidth="1"/>
    <col min="9" max="9" width="12.6640625" style="2" customWidth="1"/>
    <col min="10" max="10" width="23.33203125" style="2" customWidth="1"/>
    <col min="11" max="11" width="15.33203125" style="2" customWidth="1"/>
    <col min="12" max="12" width="10.33203125" style="1" customWidth="1"/>
    <col min="13" max="18" width="10.33203125" style="2" hidden="1" customWidth="1"/>
    <col min="19" max="19" width="8.1640625" style="2" hidden="1" customWidth="1"/>
    <col min="20" max="20" width="29.6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16406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10.33203125" style="1" customWidth="1"/>
    <col min="44" max="65" width="10.33203125" style="2" hidden="1" customWidth="1"/>
    <col min="66" max="16384" width="10.33203125" style="1"/>
  </cols>
  <sheetData>
    <row r="1" spans="1:256" s="3" customFormat="1" ht="22.5" customHeight="1" x14ac:dyDescent="0.3">
      <c r="A1" s="5"/>
      <c r="B1" s="200"/>
      <c r="C1" s="200"/>
      <c r="D1" s="199" t="s">
        <v>1</v>
      </c>
      <c r="E1" s="200"/>
      <c r="F1" s="201" t="s">
        <v>752</v>
      </c>
      <c r="G1" s="326" t="s">
        <v>753</v>
      </c>
      <c r="H1" s="326"/>
      <c r="I1" s="200"/>
      <c r="J1" s="201" t="s">
        <v>754</v>
      </c>
      <c r="K1" s="199" t="s">
        <v>84</v>
      </c>
      <c r="L1" s="201" t="s">
        <v>755</v>
      </c>
      <c r="M1" s="201"/>
      <c r="N1" s="201"/>
      <c r="O1" s="201"/>
      <c r="P1" s="201"/>
      <c r="Q1" s="201"/>
      <c r="R1" s="201"/>
      <c r="S1" s="201"/>
      <c r="T1" s="201"/>
      <c r="U1" s="197"/>
      <c r="V1" s="197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L2" s="316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2" t="s">
        <v>5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6"/>
      <c r="J3" s="8"/>
      <c r="K3" s="9"/>
      <c r="AT3" s="2" t="s">
        <v>83</v>
      </c>
    </row>
    <row r="4" spans="1:256" s="2" customFormat="1" ht="37.5" customHeight="1" x14ac:dyDescent="0.3">
      <c r="B4" s="10"/>
      <c r="C4" s="11"/>
      <c r="D4" s="12" t="s">
        <v>85</v>
      </c>
      <c r="E4" s="11"/>
      <c r="F4" s="11"/>
      <c r="G4" s="11"/>
      <c r="H4" s="11"/>
      <c r="J4" s="11"/>
      <c r="K4" s="13"/>
      <c r="M4" s="14" t="s">
        <v>10</v>
      </c>
      <c r="AT4" s="2" t="s">
        <v>4</v>
      </c>
    </row>
    <row r="5" spans="1:256" s="2" customFormat="1" ht="7.5" customHeight="1" x14ac:dyDescent="0.3">
      <c r="B5" s="10"/>
      <c r="C5" s="11"/>
      <c r="D5" s="11"/>
      <c r="E5" s="11"/>
      <c r="F5" s="11"/>
      <c r="G5" s="11"/>
      <c r="H5" s="11"/>
      <c r="J5" s="11"/>
      <c r="K5" s="13"/>
    </row>
    <row r="6" spans="1:256" s="6" customFormat="1" ht="15.75" customHeight="1" x14ac:dyDescent="0.3">
      <c r="B6" s="23"/>
      <c r="C6" s="24"/>
      <c r="D6" s="19" t="s">
        <v>16</v>
      </c>
      <c r="E6" s="24"/>
      <c r="F6" s="24"/>
      <c r="G6" s="24"/>
      <c r="H6" s="24"/>
      <c r="J6" s="24"/>
      <c r="K6" s="27"/>
    </row>
    <row r="7" spans="1:256" s="6" customFormat="1" ht="37.5" customHeight="1" x14ac:dyDescent="0.3">
      <c r="B7" s="23"/>
      <c r="C7" s="24"/>
      <c r="D7" s="24"/>
      <c r="E7" s="313" t="s">
        <v>17</v>
      </c>
      <c r="F7" s="301"/>
      <c r="G7" s="301"/>
      <c r="H7" s="301"/>
      <c r="J7" s="24"/>
      <c r="K7" s="27"/>
    </row>
    <row r="8" spans="1:256" s="6" customFormat="1" ht="14.25" customHeight="1" x14ac:dyDescent="0.3">
      <c r="B8" s="23"/>
      <c r="C8" s="24"/>
      <c r="D8" s="24"/>
      <c r="E8" s="24"/>
      <c r="F8" s="24"/>
      <c r="G8" s="24"/>
      <c r="H8" s="24"/>
      <c r="J8" s="24"/>
      <c r="K8" s="27"/>
    </row>
    <row r="9" spans="1:256" s="6" customFormat="1" ht="15" customHeight="1" x14ac:dyDescent="0.3">
      <c r="B9" s="23"/>
      <c r="C9" s="24"/>
      <c r="D9" s="19" t="s">
        <v>19</v>
      </c>
      <c r="E9" s="24"/>
      <c r="F9" s="17" t="s">
        <v>20</v>
      </c>
      <c r="G9" s="24"/>
      <c r="H9" s="24"/>
      <c r="I9" s="87" t="s">
        <v>21</v>
      </c>
      <c r="J9" s="17" t="s">
        <v>22</v>
      </c>
      <c r="K9" s="27"/>
    </row>
    <row r="10" spans="1:256" s="6" customFormat="1" ht="15" customHeight="1" x14ac:dyDescent="0.3">
      <c r="B10" s="23"/>
      <c r="C10" s="24"/>
      <c r="D10" s="19" t="s">
        <v>24</v>
      </c>
      <c r="E10" s="24"/>
      <c r="F10" s="17" t="s">
        <v>25</v>
      </c>
      <c r="G10" s="24"/>
      <c r="H10" s="24"/>
      <c r="I10" s="87" t="s">
        <v>26</v>
      </c>
      <c r="J10" s="52" t="str">
        <f>'Rekapitulace stavby'!$AN$8</f>
        <v>04.09.2015</v>
      </c>
      <c r="K10" s="27"/>
    </row>
    <row r="11" spans="1:256" s="6" customFormat="1" ht="22.5" customHeight="1" x14ac:dyDescent="0.3">
      <c r="B11" s="23"/>
      <c r="C11" s="24"/>
      <c r="D11" s="16" t="s">
        <v>28</v>
      </c>
      <c r="E11" s="24"/>
      <c r="F11" s="21" t="s">
        <v>29</v>
      </c>
      <c r="G11" s="24"/>
      <c r="H11" s="24"/>
      <c r="I11" s="88" t="s">
        <v>30</v>
      </c>
      <c r="J11" s="21" t="s">
        <v>31</v>
      </c>
      <c r="K11" s="27"/>
    </row>
    <row r="12" spans="1:256" s="6" customFormat="1" ht="15" customHeight="1" x14ac:dyDescent="0.3">
      <c r="B12" s="23"/>
      <c r="C12" s="24"/>
      <c r="D12" s="19" t="s">
        <v>32</v>
      </c>
      <c r="E12" s="24"/>
      <c r="F12" s="24"/>
      <c r="G12" s="24"/>
      <c r="H12" s="24"/>
      <c r="I12" s="87" t="s">
        <v>33</v>
      </c>
      <c r="J12" s="17"/>
      <c r="K12" s="27"/>
    </row>
    <row r="13" spans="1:256" s="6" customFormat="1" ht="18.75" customHeight="1" x14ac:dyDescent="0.3">
      <c r="B13" s="23"/>
      <c r="C13" s="24"/>
      <c r="D13" s="24"/>
      <c r="E13" s="17" t="s">
        <v>34</v>
      </c>
      <c r="F13" s="24"/>
      <c r="G13" s="24"/>
      <c r="H13" s="24"/>
      <c r="I13" s="87" t="s">
        <v>35</v>
      </c>
      <c r="J13" s="17"/>
      <c r="K13" s="27"/>
    </row>
    <row r="14" spans="1:256" s="6" customFormat="1" ht="7.5" customHeight="1" x14ac:dyDescent="0.3">
      <c r="B14" s="23"/>
      <c r="C14" s="24"/>
      <c r="D14" s="24"/>
      <c r="E14" s="24"/>
      <c r="F14" s="24"/>
      <c r="G14" s="24"/>
      <c r="H14" s="24"/>
      <c r="J14" s="24"/>
      <c r="K14" s="27"/>
    </row>
    <row r="15" spans="1:256" s="6" customFormat="1" ht="15" customHeight="1" x14ac:dyDescent="0.3">
      <c r="B15" s="23"/>
      <c r="C15" s="24"/>
      <c r="D15" s="19" t="s">
        <v>36</v>
      </c>
      <c r="E15" s="24"/>
      <c r="F15" s="24"/>
      <c r="G15" s="24"/>
      <c r="H15" s="24"/>
      <c r="I15" s="87" t="s">
        <v>33</v>
      </c>
      <c r="J15" s="17" t="str">
        <f>IF('Rekapitulace stavby'!$AN$13="Vyplň údaj","",IF('Rekapitulace stavby'!$AN$13="","",'Rekapitulace stavby'!$AN$13))</f>
        <v>26421259</v>
      </c>
      <c r="K15" s="27"/>
    </row>
    <row r="16" spans="1:256" s="6" customFormat="1" ht="18.75" customHeight="1" x14ac:dyDescent="0.3">
      <c r="B16" s="23"/>
      <c r="C16" s="24"/>
      <c r="D16" s="24"/>
      <c r="E16" s="17" t="str">
        <f>IF('Rekapitulace stavby'!$E$14="Vyplň údaj","",IF('Rekapitulace stavby'!$E$14="","",'Rekapitulace stavby'!$E$14))</f>
        <v>Decorum spol. s r.o., Kostelní náměstí 276, 148 00 Praha 4</v>
      </c>
      <c r="F16" s="24"/>
      <c r="G16" s="24"/>
      <c r="H16" s="24"/>
      <c r="I16" s="87" t="s">
        <v>35</v>
      </c>
      <c r="J16" s="17" t="str">
        <f>IF('Rekapitulace stavby'!$AN$14="Vyplň údaj","",IF('Rekapitulace stavby'!$AN$14="","",'Rekapitulace stavby'!$AN$14))</f>
        <v>CZ26421259</v>
      </c>
      <c r="K16" s="27"/>
    </row>
    <row r="17" spans="2:11" s="6" customFormat="1" ht="7.5" customHeight="1" x14ac:dyDescent="0.3">
      <c r="B17" s="23"/>
      <c r="C17" s="24"/>
      <c r="D17" s="24"/>
      <c r="E17" s="24"/>
      <c r="F17" s="24"/>
      <c r="G17" s="24"/>
      <c r="H17" s="24"/>
      <c r="J17" s="24"/>
      <c r="K17" s="27"/>
    </row>
    <row r="18" spans="2:11" s="6" customFormat="1" ht="15" customHeight="1" x14ac:dyDescent="0.3">
      <c r="B18" s="23"/>
      <c r="C18" s="24"/>
      <c r="D18" s="19" t="s">
        <v>37</v>
      </c>
      <c r="E18" s="24"/>
      <c r="F18" s="24"/>
      <c r="G18" s="24"/>
      <c r="H18" s="24"/>
      <c r="I18" s="87" t="s">
        <v>33</v>
      </c>
      <c r="J18" s="17"/>
      <c r="K18" s="27"/>
    </row>
    <row r="19" spans="2:11" s="6" customFormat="1" ht="18.75" customHeight="1" x14ac:dyDescent="0.3">
      <c r="B19" s="23"/>
      <c r="C19" s="24"/>
      <c r="D19" s="24"/>
      <c r="E19" s="17" t="s">
        <v>38</v>
      </c>
      <c r="F19" s="24"/>
      <c r="G19" s="24"/>
      <c r="H19" s="24"/>
      <c r="I19" s="87" t="s">
        <v>35</v>
      </c>
      <c r="J19" s="17"/>
      <c r="K19" s="27"/>
    </row>
    <row r="20" spans="2:11" s="6" customFormat="1" ht="7.5" customHeight="1" x14ac:dyDescent="0.3">
      <c r="B20" s="23"/>
      <c r="C20" s="24"/>
      <c r="D20" s="24"/>
      <c r="E20" s="24"/>
      <c r="F20" s="24"/>
      <c r="G20" s="24"/>
      <c r="H20" s="24"/>
      <c r="J20" s="24"/>
      <c r="K20" s="27"/>
    </row>
    <row r="21" spans="2:11" s="6" customFormat="1" ht="15" customHeight="1" x14ac:dyDescent="0.3">
      <c r="B21" s="23"/>
      <c r="C21" s="24"/>
      <c r="D21" s="19" t="s">
        <v>40</v>
      </c>
      <c r="E21" s="24"/>
      <c r="F21" s="24"/>
      <c r="G21" s="24"/>
      <c r="H21" s="24"/>
      <c r="J21" s="24"/>
      <c r="K21" s="27"/>
    </row>
    <row r="22" spans="2:11" s="89" customFormat="1" ht="15.75" customHeight="1" x14ac:dyDescent="0.3">
      <c r="B22" s="90"/>
      <c r="C22" s="91"/>
      <c r="D22" s="91"/>
      <c r="E22" s="297"/>
      <c r="F22" s="327"/>
      <c r="G22" s="327"/>
      <c r="H22" s="327"/>
      <c r="J22" s="91"/>
      <c r="K22" s="92"/>
    </row>
    <row r="23" spans="2:11" s="6" customFormat="1" ht="7.5" customHeight="1" x14ac:dyDescent="0.3">
      <c r="B23" s="23"/>
      <c r="C23" s="24"/>
      <c r="D23" s="24"/>
      <c r="E23" s="24"/>
      <c r="F23" s="24"/>
      <c r="G23" s="24"/>
      <c r="H23" s="24"/>
      <c r="J23" s="24"/>
      <c r="K23" s="27"/>
    </row>
    <row r="24" spans="2:11" s="6" customFormat="1" ht="7.5" customHeight="1" x14ac:dyDescent="0.3">
      <c r="B24" s="23"/>
      <c r="C24" s="24"/>
      <c r="D24" s="64"/>
      <c r="E24" s="64"/>
      <c r="F24" s="64"/>
      <c r="G24" s="64"/>
      <c r="H24" s="64"/>
      <c r="I24" s="53"/>
      <c r="J24" s="64"/>
      <c r="K24" s="93"/>
    </row>
    <row r="25" spans="2:11" s="6" customFormat="1" ht="26.25" customHeight="1" x14ac:dyDescent="0.3">
      <c r="B25" s="23"/>
      <c r="C25" s="24"/>
      <c r="D25" s="94" t="s">
        <v>41</v>
      </c>
      <c r="E25" s="24"/>
      <c r="F25" s="24"/>
      <c r="G25" s="24"/>
      <c r="H25" s="24"/>
      <c r="J25" s="67">
        <f>ROUND($J$96,2)</f>
        <v>2835461.93</v>
      </c>
      <c r="K25" s="27"/>
    </row>
    <row r="26" spans="2:11" s="6" customFormat="1" ht="7.5" customHeight="1" x14ac:dyDescent="0.3">
      <c r="B26" s="23"/>
      <c r="C26" s="24"/>
      <c r="D26" s="64"/>
      <c r="E26" s="64"/>
      <c r="F26" s="64"/>
      <c r="G26" s="64"/>
      <c r="H26" s="64"/>
      <c r="I26" s="53"/>
      <c r="J26" s="64"/>
      <c r="K26" s="93"/>
    </row>
    <row r="27" spans="2:11" s="6" customFormat="1" ht="15" customHeight="1" x14ac:dyDescent="0.3">
      <c r="B27" s="23"/>
      <c r="C27" s="24"/>
      <c r="D27" s="24"/>
      <c r="E27" s="24"/>
      <c r="F27" s="28" t="s">
        <v>43</v>
      </c>
      <c r="G27" s="24"/>
      <c r="H27" s="24"/>
      <c r="I27" s="95" t="s">
        <v>42</v>
      </c>
      <c r="J27" s="28" t="s">
        <v>44</v>
      </c>
      <c r="K27" s="27"/>
    </row>
    <row r="28" spans="2:11" s="6" customFormat="1" ht="15" customHeight="1" x14ac:dyDescent="0.3">
      <c r="B28" s="23"/>
      <c r="C28" s="24"/>
      <c r="D28" s="30" t="s">
        <v>45</v>
      </c>
      <c r="E28" s="30" t="s">
        <v>46</v>
      </c>
      <c r="F28" s="96">
        <f>ROUND(SUM($BE$96:$BE$583),2)</f>
        <v>2835461.93</v>
      </c>
      <c r="G28" s="24"/>
      <c r="H28" s="24"/>
      <c r="I28" s="97">
        <v>0.21</v>
      </c>
      <c r="J28" s="96">
        <f>ROUND(ROUND((SUM($BE$96:$BE$583)),2)*$I$28,2)</f>
        <v>595447.01</v>
      </c>
      <c r="K28" s="27"/>
    </row>
    <row r="29" spans="2:11" s="6" customFormat="1" ht="15" customHeight="1" x14ac:dyDescent="0.3">
      <c r="B29" s="23"/>
      <c r="C29" s="24"/>
      <c r="D29" s="24"/>
      <c r="E29" s="30" t="s">
        <v>47</v>
      </c>
      <c r="F29" s="96">
        <f>ROUND(SUM($BF$96:$BF$583),2)</f>
        <v>0</v>
      </c>
      <c r="G29" s="24"/>
      <c r="H29" s="24"/>
      <c r="I29" s="97">
        <v>0.15</v>
      </c>
      <c r="J29" s="96">
        <f>ROUND(ROUND((SUM($BF$96:$BF$583)),2)*$I$29,2)</f>
        <v>0</v>
      </c>
      <c r="K29" s="27"/>
    </row>
    <row r="30" spans="2:11" s="6" customFormat="1" ht="15" hidden="1" customHeight="1" x14ac:dyDescent="0.3">
      <c r="B30" s="23"/>
      <c r="C30" s="24"/>
      <c r="D30" s="24"/>
      <c r="E30" s="30" t="s">
        <v>48</v>
      </c>
      <c r="F30" s="96">
        <f>ROUND(SUM($BG$96:$BG$583),2)</f>
        <v>0</v>
      </c>
      <c r="G30" s="24"/>
      <c r="H30" s="24"/>
      <c r="I30" s="97">
        <v>0.21</v>
      </c>
      <c r="J30" s="96">
        <v>0</v>
      </c>
      <c r="K30" s="27"/>
    </row>
    <row r="31" spans="2:11" s="6" customFormat="1" ht="15" hidden="1" customHeight="1" x14ac:dyDescent="0.3">
      <c r="B31" s="23"/>
      <c r="C31" s="24"/>
      <c r="D31" s="24"/>
      <c r="E31" s="30" t="s">
        <v>49</v>
      </c>
      <c r="F31" s="96">
        <f>ROUND(SUM($BH$96:$BH$583),2)</f>
        <v>0</v>
      </c>
      <c r="G31" s="24"/>
      <c r="H31" s="24"/>
      <c r="I31" s="97">
        <v>0.15</v>
      </c>
      <c r="J31" s="96">
        <v>0</v>
      </c>
      <c r="K31" s="27"/>
    </row>
    <row r="32" spans="2:11" s="6" customFormat="1" ht="15" hidden="1" customHeight="1" x14ac:dyDescent="0.3">
      <c r="B32" s="23"/>
      <c r="C32" s="24"/>
      <c r="D32" s="24"/>
      <c r="E32" s="30" t="s">
        <v>50</v>
      </c>
      <c r="F32" s="96">
        <f>ROUND(SUM($BI$96:$BI$583),2)</f>
        <v>0</v>
      </c>
      <c r="G32" s="24"/>
      <c r="H32" s="24"/>
      <c r="I32" s="97">
        <v>0</v>
      </c>
      <c r="J32" s="96">
        <v>0</v>
      </c>
      <c r="K32" s="27"/>
    </row>
    <row r="33" spans="2:11" s="6" customFormat="1" ht="7.5" customHeight="1" x14ac:dyDescent="0.3">
      <c r="B33" s="23"/>
      <c r="C33" s="24"/>
      <c r="D33" s="24"/>
      <c r="E33" s="24"/>
      <c r="F33" s="24"/>
      <c r="G33" s="24"/>
      <c r="H33" s="24"/>
      <c r="J33" s="24"/>
      <c r="K33" s="27"/>
    </row>
    <row r="34" spans="2:11" s="6" customFormat="1" ht="26.25" customHeight="1" x14ac:dyDescent="0.3">
      <c r="B34" s="23"/>
      <c r="C34" s="32"/>
      <c r="D34" s="33" t="s">
        <v>51</v>
      </c>
      <c r="E34" s="34"/>
      <c r="F34" s="34"/>
      <c r="G34" s="98" t="s">
        <v>52</v>
      </c>
      <c r="H34" s="35" t="s">
        <v>53</v>
      </c>
      <c r="I34" s="99"/>
      <c r="J34" s="36">
        <f>SUM($J$25:$J$32)</f>
        <v>3430908.9400000004</v>
      </c>
      <c r="K34" s="100"/>
    </row>
    <row r="35" spans="2:11" s="6" customFormat="1" ht="15" customHeight="1" x14ac:dyDescent="0.3">
      <c r="B35" s="38"/>
      <c r="C35" s="39"/>
      <c r="D35" s="39"/>
      <c r="E35" s="39"/>
      <c r="F35" s="39"/>
      <c r="G35" s="39"/>
      <c r="H35" s="39"/>
      <c r="I35" s="101"/>
      <c r="J35" s="39"/>
      <c r="K35" s="40"/>
    </row>
    <row r="39" spans="2:11" s="6" customFormat="1" ht="7.5" customHeight="1" x14ac:dyDescent="0.3">
      <c r="B39" s="102"/>
      <c r="C39" s="103"/>
      <c r="D39" s="103"/>
      <c r="E39" s="103"/>
      <c r="F39" s="103"/>
      <c r="G39" s="103"/>
      <c r="H39" s="103"/>
      <c r="I39" s="103"/>
      <c r="J39" s="103"/>
      <c r="K39" s="104"/>
    </row>
    <row r="40" spans="2:11" s="6" customFormat="1" ht="37.5" customHeight="1" x14ac:dyDescent="0.3">
      <c r="B40" s="23"/>
      <c r="C40" s="12" t="s">
        <v>86</v>
      </c>
      <c r="D40" s="24"/>
      <c r="E40" s="24"/>
      <c r="F40" s="24"/>
      <c r="G40" s="24"/>
      <c r="H40" s="24"/>
      <c r="J40" s="24"/>
      <c r="K40" s="27"/>
    </row>
    <row r="41" spans="2:11" s="6" customFormat="1" ht="7.5" customHeight="1" x14ac:dyDescent="0.3">
      <c r="B41" s="23"/>
      <c r="C41" s="24"/>
      <c r="D41" s="24"/>
      <c r="E41" s="24"/>
      <c r="F41" s="24"/>
      <c r="G41" s="24"/>
      <c r="H41" s="24"/>
      <c r="J41" s="24"/>
      <c r="K41" s="27"/>
    </row>
    <row r="42" spans="2:11" s="6" customFormat="1" ht="15" customHeight="1" x14ac:dyDescent="0.3">
      <c r="B42" s="23"/>
      <c r="C42" s="19" t="s">
        <v>16</v>
      </c>
      <c r="D42" s="24"/>
      <c r="E42" s="24"/>
      <c r="F42" s="24"/>
      <c r="G42" s="24"/>
      <c r="H42" s="24"/>
      <c r="J42" s="24"/>
      <c r="K42" s="27"/>
    </row>
    <row r="43" spans="2:11" s="6" customFormat="1" ht="19.5" customHeight="1" x14ac:dyDescent="0.3">
      <c r="B43" s="23"/>
      <c r="C43" s="24"/>
      <c r="D43" s="24"/>
      <c r="E43" s="313" t="str">
        <f>$E$7</f>
        <v>MPSV - přesun ordinací</v>
      </c>
      <c r="F43" s="301"/>
      <c r="G43" s="301"/>
      <c r="H43" s="301"/>
      <c r="J43" s="24"/>
      <c r="K43" s="27"/>
    </row>
    <row r="44" spans="2:11" s="6" customFormat="1" ht="7.5" customHeight="1" x14ac:dyDescent="0.3">
      <c r="B44" s="23"/>
      <c r="C44" s="24"/>
      <c r="D44" s="24"/>
      <c r="E44" s="24"/>
      <c r="F44" s="24"/>
      <c r="G44" s="24"/>
      <c r="H44" s="24"/>
      <c r="J44" s="24"/>
      <c r="K44" s="27"/>
    </row>
    <row r="45" spans="2:11" s="6" customFormat="1" ht="18.75" customHeight="1" x14ac:dyDescent="0.3">
      <c r="B45" s="23"/>
      <c r="C45" s="19" t="s">
        <v>24</v>
      </c>
      <c r="D45" s="24"/>
      <c r="E45" s="24"/>
      <c r="F45" s="17" t="str">
        <f>$F$10</f>
        <v xml:space="preserve"> </v>
      </c>
      <c r="G45" s="24"/>
      <c r="H45" s="24"/>
      <c r="I45" s="87" t="s">
        <v>26</v>
      </c>
      <c r="J45" s="52" t="str">
        <f>IF($J$10="","",$J$10)</f>
        <v>04.09.2015</v>
      </c>
      <c r="K45" s="27"/>
    </row>
    <row r="46" spans="2:11" s="6" customFormat="1" ht="7.5" customHeight="1" x14ac:dyDescent="0.3">
      <c r="B46" s="23"/>
      <c r="C46" s="24"/>
      <c r="D46" s="24"/>
      <c r="E46" s="24"/>
      <c r="F46" s="24"/>
      <c r="G46" s="24"/>
      <c r="H46" s="24"/>
      <c r="J46" s="24"/>
      <c r="K46" s="27"/>
    </row>
    <row r="47" spans="2:11" s="6" customFormat="1" ht="15.75" customHeight="1" x14ac:dyDescent="0.3">
      <c r="B47" s="23"/>
      <c r="C47" s="19" t="s">
        <v>32</v>
      </c>
      <c r="D47" s="24"/>
      <c r="E47" s="24"/>
      <c r="F47" s="17" t="str">
        <f>$E$13</f>
        <v>Ministerstvo práce a sociálních věcí</v>
      </c>
      <c r="G47" s="24"/>
      <c r="H47" s="24"/>
      <c r="I47" s="87" t="s">
        <v>37</v>
      </c>
      <c r="J47" s="17" t="str">
        <f>$E$19</f>
        <v>Projektový atelier pro arch a poz. st.</v>
      </c>
      <c r="K47" s="27"/>
    </row>
    <row r="48" spans="2:11" s="6" customFormat="1" ht="15" customHeight="1" x14ac:dyDescent="0.3">
      <c r="B48" s="23"/>
      <c r="C48" s="19" t="s">
        <v>36</v>
      </c>
      <c r="D48" s="24"/>
      <c r="E48" s="24"/>
      <c r="F48" s="17" t="str">
        <f>IF($E$16="","",$E$16)</f>
        <v>Decorum spol. s r.o., Kostelní náměstí 276, 148 00 Praha 4</v>
      </c>
      <c r="G48" s="24"/>
      <c r="H48" s="24"/>
      <c r="J48" s="24"/>
      <c r="K48" s="27"/>
    </row>
    <row r="49" spans="2:47" s="6" customFormat="1" ht="11.25" customHeight="1" x14ac:dyDescent="0.3">
      <c r="B49" s="23"/>
      <c r="C49" s="24"/>
      <c r="D49" s="24"/>
      <c r="E49" s="24"/>
      <c r="F49" s="24"/>
      <c r="G49" s="24"/>
      <c r="H49" s="24"/>
      <c r="J49" s="24"/>
      <c r="K49" s="27"/>
    </row>
    <row r="50" spans="2:47" s="6" customFormat="1" ht="30" customHeight="1" x14ac:dyDescent="0.3">
      <c r="B50" s="23"/>
      <c r="C50" s="105" t="s">
        <v>87</v>
      </c>
      <c r="D50" s="32"/>
      <c r="E50" s="32"/>
      <c r="F50" s="32"/>
      <c r="G50" s="32"/>
      <c r="H50" s="32"/>
      <c r="I50" s="106"/>
      <c r="J50" s="107" t="s">
        <v>88</v>
      </c>
      <c r="K50" s="37"/>
    </row>
    <row r="51" spans="2:47" s="6" customFormat="1" ht="11.25" customHeight="1" x14ac:dyDescent="0.3">
      <c r="B51" s="23"/>
      <c r="C51" s="24"/>
      <c r="D51" s="24"/>
      <c r="E51" s="24"/>
      <c r="F51" s="24"/>
      <c r="G51" s="24"/>
      <c r="H51" s="24"/>
      <c r="J51" s="24"/>
      <c r="K51" s="27"/>
    </row>
    <row r="52" spans="2:47" s="6" customFormat="1" ht="30" customHeight="1" x14ac:dyDescent="0.3">
      <c r="B52" s="23"/>
      <c r="C52" s="66" t="s">
        <v>89</v>
      </c>
      <c r="D52" s="24"/>
      <c r="E52" s="24"/>
      <c r="F52" s="24"/>
      <c r="G52" s="24"/>
      <c r="H52" s="24"/>
      <c r="J52" s="67">
        <f>$J$96</f>
        <v>2835461.9299999997</v>
      </c>
      <c r="K52" s="27"/>
      <c r="AU52" s="6" t="s">
        <v>90</v>
      </c>
    </row>
    <row r="53" spans="2:47" s="108" customFormat="1" ht="25.5" customHeight="1" x14ac:dyDescent="0.3">
      <c r="B53" s="109"/>
      <c r="C53" s="110"/>
      <c r="D53" s="111" t="s">
        <v>91</v>
      </c>
      <c r="E53" s="111"/>
      <c r="F53" s="111"/>
      <c r="G53" s="111"/>
      <c r="H53" s="111"/>
      <c r="I53" s="112"/>
      <c r="J53" s="113">
        <f>$J$97</f>
        <v>256447.05000000002</v>
      </c>
      <c r="K53" s="114"/>
    </row>
    <row r="54" spans="2:47" s="115" customFormat="1" ht="21" customHeight="1" x14ac:dyDescent="0.3">
      <c r="B54" s="116"/>
      <c r="C54" s="117"/>
      <c r="D54" s="118" t="s">
        <v>92</v>
      </c>
      <c r="E54" s="118"/>
      <c r="F54" s="118"/>
      <c r="G54" s="118"/>
      <c r="H54" s="118"/>
      <c r="I54" s="119"/>
      <c r="J54" s="120">
        <f>$J$98</f>
        <v>99783.47</v>
      </c>
      <c r="K54" s="121"/>
    </row>
    <row r="55" spans="2:47" s="115" customFormat="1" ht="21" customHeight="1" x14ac:dyDescent="0.3">
      <c r="B55" s="116"/>
      <c r="C55" s="117"/>
      <c r="D55" s="118" t="s">
        <v>93</v>
      </c>
      <c r="E55" s="118"/>
      <c r="F55" s="118"/>
      <c r="G55" s="118"/>
      <c r="H55" s="118"/>
      <c r="I55" s="119"/>
      <c r="J55" s="120">
        <f>$J$152</f>
        <v>104751.76000000001</v>
      </c>
      <c r="K55" s="121"/>
    </row>
    <row r="56" spans="2:47" s="115" customFormat="1" ht="21" customHeight="1" x14ac:dyDescent="0.3">
      <c r="B56" s="116"/>
      <c r="C56" s="117"/>
      <c r="D56" s="118" t="s">
        <v>94</v>
      </c>
      <c r="E56" s="118"/>
      <c r="F56" s="118"/>
      <c r="G56" s="118"/>
      <c r="H56" s="118"/>
      <c r="I56" s="119"/>
      <c r="J56" s="120">
        <f>$J$197</f>
        <v>48365.919999999998</v>
      </c>
      <c r="K56" s="121"/>
    </row>
    <row r="57" spans="2:47" s="115" customFormat="1" ht="21" customHeight="1" x14ac:dyDescent="0.3">
      <c r="B57" s="116"/>
      <c r="C57" s="117"/>
      <c r="D57" s="118" t="s">
        <v>95</v>
      </c>
      <c r="E57" s="118"/>
      <c r="F57" s="118"/>
      <c r="G57" s="118"/>
      <c r="H57" s="118"/>
      <c r="I57" s="119"/>
      <c r="J57" s="120">
        <f>$J$246</f>
        <v>3545.9</v>
      </c>
      <c r="K57" s="121"/>
    </row>
    <row r="58" spans="2:47" s="108" customFormat="1" ht="25.5" customHeight="1" x14ac:dyDescent="0.3">
      <c r="B58" s="109"/>
      <c r="C58" s="110"/>
      <c r="D58" s="111" t="s">
        <v>96</v>
      </c>
      <c r="E58" s="111"/>
      <c r="F58" s="111"/>
      <c r="G58" s="111"/>
      <c r="H58" s="111"/>
      <c r="I58" s="112"/>
      <c r="J58" s="113">
        <f>$J$249</f>
        <v>1769948.5299999998</v>
      </c>
      <c r="K58" s="114"/>
    </row>
    <row r="59" spans="2:47" s="115" customFormat="1" ht="21" customHeight="1" x14ac:dyDescent="0.3">
      <c r="B59" s="116"/>
      <c r="C59" s="117"/>
      <c r="D59" s="118" t="s">
        <v>97</v>
      </c>
      <c r="E59" s="118"/>
      <c r="F59" s="118"/>
      <c r="G59" s="118"/>
      <c r="H59" s="118"/>
      <c r="I59" s="119"/>
      <c r="J59" s="120">
        <f>$J$250</f>
        <v>1225.98</v>
      </c>
      <c r="K59" s="121"/>
    </row>
    <row r="60" spans="2:47" s="115" customFormat="1" ht="21" customHeight="1" x14ac:dyDescent="0.3">
      <c r="B60" s="116"/>
      <c r="C60" s="117"/>
      <c r="D60" s="118" t="s">
        <v>98</v>
      </c>
      <c r="E60" s="118"/>
      <c r="F60" s="118"/>
      <c r="G60" s="118"/>
      <c r="H60" s="118"/>
      <c r="I60" s="119"/>
      <c r="J60" s="120">
        <f>$J$261</f>
        <v>186038</v>
      </c>
      <c r="K60" s="121"/>
    </row>
    <row r="61" spans="2:47" s="115" customFormat="1" ht="21" customHeight="1" x14ac:dyDescent="0.3">
      <c r="B61" s="116"/>
      <c r="C61" s="117"/>
      <c r="D61" s="118" t="s">
        <v>99</v>
      </c>
      <c r="E61" s="118"/>
      <c r="F61" s="118"/>
      <c r="G61" s="118"/>
      <c r="H61" s="118"/>
      <c r="I61" s="119"/>
      <c r="J61" s="120">
        <f>$J$265</f>
        <v>3450</v>
      </c>
      <c r="K61" s="121"/>
    </row>
    <row r="62" spans="2:47" s="115" customFormat="1" ht="21" customHeight="1" x14ac:dyDescent="0.3">
      <c r="B62" s="116"/>
      <c r="C62" s="117"/>
      <c r="D62" s="118" t="s">
        <v>100</v>
      </c>
      <c r="E62" s="118"/>
      <c r="F62" s="118"/>
      <c r="G62" s="118"/>
      <c r="H62" s="118"/>
      <c r="I62" s="119"/>
      <c r="J62" s="120">
        <f>$J$270</f>
        <v>74544.95</v>
      </c>
      <c r="K62" s="121"/>
    </row>
    <row r="63" spans="2:47" s="115" customFormat="1" ht="21" customHeight="1" x14ac:dyDescent="0.3">
      <c r="B63" s="116"/>
      <c r="C63" s="117"/>
      <c r="D63" s="118" t="s">
        <v>101</v>
      </c>
      <c r="E63" s="118"/>
      <c r="F63" s="118"/>
      <c r="G63" s="118"/>
      <c r="H63" s="118"/>
      <c r="I63" s="119"/>
      <c r="J63" s="120">
        <f>$J$274</f>
        <v>435895</v>
      </c>
      <c r="K63" s="121"/>
    </row>
    <row r="64" spans="2:47" s="115" customFormat="1" ht="21" customHeight="1" x14ac:dyDescent="0.3">
      <c r="B64" s="116"/>
      <c r="C64" s="117"/>
      <c r="D64" s="118" t="s">
        <v>102</v>
      </c>
      <c r="E64" s="118"/>
      <c r="F64" s="118"/>
      <c r="G64" s="118"/>
      <c r="H64" s="118"/>
      <c r="I64" s="119"/>
      <c r="J64" s="120">
        <f>$J$278</f>
        <v>16182.95</v>
      </c>
      <c r="K64" s="121"/>
    </row>
    <row r="65" spans="2:11" s="115" customFormat="1" ht="21" customHeight="1" x14ac:dyDescent="0.3">
      <c r="B65" s="116"/>
      <c r="C65" s="117"/>
      <c r="D65" s="118" t="s">
        <v>103</v>
      </c>
      <c r="E65" s="118"/>
      <c r="F65" s="118"/>
      <c r="G65" s="118"/>
      <c r="H65" s="118"/>
      <c r="I65" s="119"/>
      <c r="J65" s="120">
        <f>$J$286</f>
        <v>304741.55</v>
      </c>
      <c r="K65" s="121"/>
    </row>
    <row r="66" spans="2:11" s="115" customFormat="1" ht="21" customHeight="1" x14ac:dyDescent="0.3">
      <c r="B66" s="116"/>
      <c r="C66" s="117"/>
      <c r="D66" s="118" t="s">
        <v>104</v>
      </c>
      <c r="E66" s="118"/>
      <c r="F66" s="118"/>
      <c r="G66" s="118"/>
      <c r="H66" s="118"/>
      <c r="I66" s="119"/>
      <c r="J66" s="120">
        <f>$J$321</f>
        <v>1215.2</v>
      </c>
      <c r="K66" s="121"/>
    </row>
    <row r="67" spans="2:11" s="115" customFormat="1" ht="21" customHeight="1" x14ac:dyDescent="0.3">
      <c r="B67" s="116"/>
      <c r="C67" s="117"/>
      <c r="D67" s="118" t="s">
        <v>105</v>
      </c>
      <c r="E67" s="118"/>
      <c r="F67" s="118"/>
      <c r="G67" s="118"/>
      <c r="H67" s="118"/>
      <c r="I67" s="119"/>
      <c r="J67" s="120">
        <f>$J$330</f>
        <v>236614</v>
      </c>
      <c r="K67" s="121"/>
    </row>
    <row r="68" spans="2:11" s="115" customFormat="1" ht="21" customHeight="1" x14ac:dyDescent="0.3">
      <c r="B68" s="116"/>
      <c r="C68" s="117"/>
      <c r="D68" s="118" t="s">
        <v>106</v>
      </c>
      <c r="E68" s="118"/>
      <c r="F68" s="118"/>
      <c r="G68" s="118"/>
      <c r="H68" s="118"/>
      <c r="I68" s="119"/>
      <c r="J68" s="120">
        <f>$J$355</f>
        <v>4920.6000000000004</v>
      </c>
      <c r="K68" s="121"/>
    </row>
    <row r="69" spans="2:11" s="115" customFormat="1" ht="21" customHeight="1" x14ac:dyDescent="0.3">
      <c r="B69" s="116"/>
      <c r="C69" s="117"/>
      <c r="D69" s="118" t="s">
        <v>107</v>
      </c>
      <c r="E69" s="118"/>
      <c r="F69" s="118"/>
      <c r="G69" s="118"/>
      <c r="H69" s="118"/>
      <c r="I69" s="119"/>
      <c r="J69" s="120">
        <f>$J$371</f>
        <v>248457.18</v>
      </c>
      <c r="K69" s="121"/>
    </row>
    <row r="70" spans="2:11" s="115" customFormat="1" ht="21" customHeight="1" x14ac:dyDescent="0.3">
      <c r="B70" s="116"/>
      <c r="C70" s="117"/>
      <c r="D70" s="118" t="s">
        <v>108</v>
      </c>
      <c r="E70" s="118"/>
      <c r="F70" s="118"/>
      <c r="G70" s="118"/>
      <c r="H70" s="118"/>
      <c r="I70" s="119"/>
      <c r="J70" s="120">
        <f>$J$433</f>
        <v>36908.160000000003</v>
      </c>
      <c r="K70" s="121"/>
    </row>
    <row r="71" spans="2:11" s="115" customFormat="1" ht="21" customHeight="1" x14ac:dyDescent="0.3">
      <c r="B71" s="116"/>
      <c r="C71" s="117"/>
      <c r="D71" s="118" t="s">
        <v>109</v>
      </c>
      <c r="E71" s="118"/>
      <c r="F71" s="118"/>
      <c r="G71" s="118"/>
      <c r="H71" s="118"/>
      <c r="I71" s="119"/>
      <c r="J71" s="120">
        <f>$J$456</f>
        <v>50254.96</v>
      </c>
      <c r="K71" s="121"/>
    </row>
    <row r="72" spans="2:11" s="115" customFormat="1" ht="21" customHeight="1" x14ac:dyDescent="0.3">
      <c r="B72" s="116"/>
      <c r="C72" s="117"/>
      <c r="D72" s="118" t="s">
        <v>110</v>
      </c>
      <c r="E72" s="118"/>
      <c r="F72" s="118"/>
      <c r="G72" s="118"/>
      <c r="H72" s="118"/>
      <c r="I72" s="119"/>
      <c r="J72" s="120">
        <f>$J$537</f>
        <v>114500</v>
      </c>
      <c r="K72" s="121"/>
    </row>
    <row r="73" spans="2:11" s="115" customFormat="1" ht="21" customHeight="1" x14ac:dyDescent="0.3">
      <c r="B73" s="116"/>
      <c r="C73" s="117"/>
      <c r="D73" s="118" t="s">
        <v>111</v>
      </c>
      <c r="E73" s="118"/>
      <c r="F73" s="118"/>
      <c r="G73" s="118"/>
      <c r="H73" s="118"/>
      <c r="I73" s="119"/>
      <c r="J73" s="120">
        <f>$J$550</f>
        <v>28000</v>
      </c>
      <c r="K73" s="121"/>
    </row>
    <row r="74" spans="2:11" s="115" customFormat="1" ht="21" customHeight="1" x14ac:dyDescent="0.3">
      <c r="B74" s="116"/>
      <c r="C74" s="117"/>
      <c r="D74" s="118" t="s">
        <v>112</v>
      </c>
      <c r="E74" s="118"/>
      <c r="F74" s="118"/>
      <c r="G74" s="118"/>
      <c r="H74" s="118"/>
      <c r="I74" s="119"/>
      <c r="J74" s="120">
        <f>$J$557</f>
        <v>27000</v>
      </c>
      <c r="K74" s="121"/>
    </row>
    <row r="75" spans="2:11" s="108" customFormat="1" ht="25.5" customHeight="1" x14ac:dyDescent="0.3">
      <c r="B75" s="109"/>
      <c r="C75" s="110"/>
      <c r="D75" s="111" t="s">
        <v>113</v>
      </c>
      <c r="E75" s="111"/>
      <c r="F75" s="111"/>
      <c r="G75" s="111"/>
      <c r="H75" s="111"/>
      <c r="I75" s="112"/>
      <c r="J75" s="113">
        <f>$J$564</f>
        <v>768066.35</v>
      </c>
      <c r="K75" s="114"/>
    </row>
    <row r="76" spans="2:11" s="115" customFormat="1" ht="21" customHeight="1" x14ac:dyDescent="0.3">
      <c r="B76" s="116"/>
      <c r="C76" s="117"/>
      <c r="D76" s="118" t="s">
        <v>114</v>
      </c>
      <c r="E76" s="118"/>
      <c r="F76" s="118"/>
      <c r="G76" s="118"/>
      <c r="H76" s="118"/>
      <c r="I76" s="119"/>
      <c r="J76" s="120">
        <f>$J$565</f>
        <v>616890.35</v>
      </c>
      <c r="K76" s="121"/>
    </row>
    <row r="77" spans="2:11" s="115" customFormat="1" ht="21" customHeight="1" x14ac:dyDescent="0.3">
      <c r="B77" s="116"/>
      <c r="C77" s="117"/>
      <c r="D77" s="118" t="s">
        <v>115</v>
      </c>
      <c r="E77" s="118"/>
      <c r="F77" s="118"/>
      <c r="G77" s="118"/>
      <c r="H77" s="118"/>
      <c r="I77" s="119"/>
      <c r="J77" s="120">
        <f>$J$570</f>
        <v>151176</v>
      </c>
      <c r="K77" s="121"/>
    </row>
    <row r="78" spans="2:11" s="108" customFormat="1" ht="25.5" customHeight="1" x14ac:dyDescent="0.3">
      <c r="B78" s="109"/>
      <c r="C78" s="110"/>
      <c r="D78" s="111" t="s">
        <v>116</v>
      </c>
      <c r="E78" s="111"/>
      <c r="F78" s="111"/>
      <c r="G78" s="111"/>
      <c r="H78" s="111"/>
      <c r="I78" s="112"/>
      <c r="J78" s="113">
        <f>$J$573</f>
        <v>41000</v>
      </c>
      <c r="K78" s="114"/>
    </row>
    <row r="79" spans="2:11" s="6" customFormat="1" ht="22.5" customHeight="1" x14ac:dyDescent="0.3">
      <c r="B79" s="23"/>
      <c r="C79" s="24"/>
      <c r="D79" s="24"/>
      <c r="E79" s="24"/>
      <c r="F79" s="24"/>
      <c r="G79" s="24"/>
      <c r="H79" s="24"/>
      <c r="J79" s="24"/>
      <c r="K79" s="27"/>
    </row>
    <row r="80" spans="2:11" s="6" customFormat="1" ht="7.5" customHeight="1" x14ac:dyDescent="0.3">
      <c r="B80" s="38"/>
      <c r="C80" s="39"/>
      <c r="D80" s="39"/>
      <c r="E80" s="39"/>
      <c r="F80" s="39"/>
      <c r="G80" s="39"/>
      <c r="H80" s="39"/>
      <c r="I80" s="101"/>
      <c r="J80" s="39"/>
      <c r="K80" s="40"/>
    </row>
    <row r="84" spans="2:63" s="6" customFormat="1" ht="7.5" customHeight="1" x14ac:dyDescent="0.3">
      <c r="B84" s="41"/>
      <c r="C84" s="42"/>
      <c r="D84" s="42"/>
      <c r="E84" s="42"/>
      <c r="F84" s="42"/>
      <c r="G84" s="42"/>
      <c r="H84" s="42"/>
      <c r="I84" s="103"/>
      <c r="J84" s="42"/>
      <c r="K84" s="42"/>
      <c r="L84" s="43"/>
    </row>
    <row r="85" spans="2:63" s="6" customFormat="1" ht="37.5" customHeight="1" x14ac:dyDescent="0.3">
      <c r="B85" s="23"/>
      <c r="C85" s="12" t="s">
        <v>117</v>
      </c>
      <c r="D85" s="24"/>
      <c r="E85" s="24"/>
      <c r="F85" s="24"/>
      <c r="G85" s="24"/>
      <c r="H85" s="24"/>
      <c r="J85" s="24"/>
      <c r="K85" s="24"/>
      <c r="L85" s="43"/>
    </row>
    <row r="86" spans="2:63" s="6" customFormat="1" ht="7.5" customHeight="1" x14ac:dyDescent="0.3">
      <c r="B86" s="23"/>
      <c r="C86" s="24"/>
      <c r="D86" s="24"/>
      <c r="E86" s="24"/>
      <c r="F86" s="24"/>
      <c r="G86" s="24"/>
      <c r="H86" s="24"/>
      <c r="J86" s="24"/>
      <c r="K86" s="24"/>
      <c r="L86" s="43"/>
    </row>
    <row r="87" spans="2:63" s="6" customFormat="1" ht="15" customHeight="1" x14ac:dyDescent="0.3">
      <c r="B87" s="23"/>
      <c r="C87" s="19" t="s">
        <v>16</v>
      </c>
      <c r="D87" s="24"/>
      <c r="E87" s="24"/>
      <c r="F87" s="24"/>
      <c r="G87" s="24"/>
      <c r="H87" s="24"/>
      <c r="J87" s="24"/>
      <c r="K87" s="24"/>
      <c r="L87" s="43"/>
    </row>
    <row r="88" spans="2:63" s="6" customFormat="1" ht="19.5" customHeight="1" x14ac:dyDescent="0.3">
      <c r="B88" s="23"/>
      <c r="C88" s="24"/>
      <c r="D88" s="24"/>
      <c r="E88" s="313" t="str">
        <f>$E$7</f>
        <v>MPSV - přesun ordinací</v>
      </c>
      <c r="F88" s="301"/>
      <c r="G88" s="301"/>
      <c r="H88" s="301"/>
      <c r="J88" s="24"/>
      <c r="K88" s="24"/>
      <c r="L88" s="43"/>
    </row>
    <row r="89" spans="2:63" s="6" customFormat="1" ht="7.5" customHeight="1" x14ac:dyDescent="0.3">
      <c r="B89" s="23"/>
      <c r="C89" s="24"/>
      <c r="D89" s="24"/>
      <c r="E89" s="24"/>
      <c r="F89" s="24"/>
      <c r="G89" s="24"/>
      <c r="H89" s="24"/>
      <c r="J89" s="24"/>
      <c r="K89" s="24"/>
      <c r="L89" s="43"/>
    </row>
    <row r="90" spans="2:63" s="6" customFormat="1" ht="18.75" customHeight="1" x14ac:dyDescent="0.3">
      <c r="B90" s="23"/>
      <c r="C90" s="19" t="s">
        <v>24</v>
      </c>
      <c r="D90" s="24"/>
      <c r="E90" s="24"/>
      <c r="F90" s="17" t="str">
        <f>$F$10</f>
        <v xml:space="preserve"> </v>
      </c>
      <c r="G90" s="24"/>
      <c r="H90" s="24"/>
      <c r="I90" s="87" t="s">
        <v>26</v>
      </c>
      <c r="J90" s="52" t="str">
        <f>IF($J$10="","",$J$10)</f>
        <v>04.09.2015</v>
      </c>
      <c r="K90" s="24"/>
      <c r="L90" s="43"/>
    </row>
    <row r="91" spans="2:63" s="6" customFormat="1" ht="7.5" customHeight="1" x14ac:dyDescent="0.3">
      <c r="B91" s="23"/>
      <c r="C91" s="24"/>
      <c r="D91" s="24"/>
      <c r="E91" s="24"/>
      <c r="F91" s="24"/>
      <c r="G91" s="24"/>
      <c r="H91" s="24"/>
      <c r="J91" s="24"/>
      <c r="K91" s="24"/>
      <c r="L91" s="43"/>
    </row>
    <row r="92" spans="2:63" s="6" customFormat="1" ht="15.75" customHeight="1" x14ac:dyDescent="0.3">
      <c r="B92" s="23"/>
      <c r="C92" s="19" t="s">
        <v>32</v>
      </c>
      <c r="D92" s="24"/>
      <c r="E92" s="24"/>
      <c r="F92" s="17" t="str">
        <f>$E$13</f>
        <v>Ministerstvo práce a sociálních věcí</v>
      </c>
      <c r="G92" s="24"/>
      <c r="H92" s="24"/>
      <c r="I92" s="87" t="s">
        <v>37</v>
      </c>
      <c r="J92" s="17" t="str">
        <f>$E$19</f>
        <v>Projektový atelier pro arch a poz. st.</v>
      </c>
      <c r="K92" s="24"/>
      <c r="L92" s="43"/>
    </row>
    <row r="93" spans="2:63" s="6" customFormat="1" ht="15" customHeight="1" x14ac:dyDescent="0.3">
      <c r="B93" s="23"/>
      <c r="C93" s="19" t="s">
        <v>36</v>
      </c>
      <c r="D93" s="24"/>
      <c r="E93" s="24"/>
      <c r="F93" s="17" t="str">
        <f>IF($E$16="","",$E$16)</f>
        <v>Decorum spol. s r.o., Kostelní náměstí 276, 148 00 Praha 4</v>
      </c>
      <c r="G93" s="24"/>
      <c r="H93" s="24"/>
      <c r="J93" s="24"/>
      <c r="K93" s="24"/>
      <c r="L93" s="43"/>
    </row>
    <row r="94" spans="2:63" s="6" customFormat="1" ht="11.25" customHeight="1" x14ac:dyDescent="0.3">
      <c r="B94" s="23"/>
      <c r="C94" s="24"/>
      <c r="D94" s="24"/>
      <c r="E94" s="24"/>
      <c r="F94" s="24"/>
      <c r="G94" s="24"/>
      <c r="H94" s="24"/>
      <c r="J94" s="24"/>
      <c r="K94" s="24"/>
      <c r="L94" s="43"/>
    </row>
    <row r="95" spans="2:63" s="122" customFormat="1" ht="30" customHeight="1" x14ac:dyDescent="0.3">
      <c r="B95" s="123"/>
      <c r="C95" s="124" t="s">
        <v>118</v>
      </c>
      <c r="D95" s="125" t="s">
        <v>60</v>
      </c>
      <c r="E95" s="125" t="s">
        <v>56</v>
      </c>
      <c r="F95" s="125" t="s">
        <v>119</v>
      </c>
      <c r="G95" s="125" t="s">
        <v>120</v>
      </c>
      <c r="H95" s="125" t="s">
        <v>121</v>
      </c>
      <c r="I95" s="126" t="s">
        <v>122</v>
      </c>
      <c r="J95" s="125" t="s">
        <v>123</v>
      </c>
      <c r="K95" s="127" t="s">
        <v>124</v>
      </c>
      <c r="L95" s="128"/>
      <c r="M95" s="59" t="s">
        <v>125</v>
      </c>
      <c r="N95" s="60" t="s">
        <v>45</v>
      </c>
      <c r="O95" s="60" t="s">
        <v>126</v>
      </c>
      <c r="P95" s="60" t="s">
        <v>127</v>
      </c>
      <c r="Q95" s="60" t="s">
        <v>128</v>
      </c>
      <c r="R95" s="60" t="s">
        <v>129</v>
      </c>
      <c r="S95" s="60" t="s">
        <v>130</v>
      </c>
      <c r="T95" s="61" t="s">
        <v>131</v>
      </c>
    </row>
    <row r="96" spans="2:63" s="6" customFormat="1" ht="30" customHeight="1" x14ac:dyDescent="0.35">
      <c r="B96" s="23"/>
      <c r="C96" s="66" t="s">
        <v>89</v>
      </c>
      <c r="D96" s="24"/>
      <c r="E96" s="24"/>
      <c r="F96" s="24"/>
      <c r="G96" s="24"/>
      <c r="H96" s="24"/>
      <c r="J96" s="129">
        <f>$BK$96</f>
        <v>2835461.9299999997</v>
      </c>
      <c r="K96" s="24"/>
      <c r="L96" s="43"/>
      <c r="M96" s="63"/>
      <c r="N96" s="64"/>
      <c r="O96" s="64"/>
      <c r="P96" s="130">
        <f>$P$97+$P$249+$P$564+$P$573</f>
        <v>0</v>
      </c>
      <c r="Q96" s="64"/>
      <c r="R96" s="130">
        <f>$R$97+$R$249+$R$564+$R$573</f>
        <v>41.648592539999996</v>
      </c>
      <c r="S96" s="64"/>
      <c r="T96" s="131">
        <f>$T$97+$T$249+$T$564+$T$573</f>
        <v>13.245963530000003</v>
      </c>
      <c r="AT96" s="6" t="s">
        <v>74</v>
      </c>
      <c r="AU96" s="6" t="s">
        <v>90</v>
      </c>
      <c r="BK96" s="132">
        <f>$BK$97+$BK$249+$BK$564+$BK$573</f>
        <v>2835461.9299999997</v>
      </c>
    </row>
    <row r="97" spans="2:65" s="133" customFormat="1" ht="37.5" customHeight="1" x14ac:dyDescent="0.35">
      <c r="B97" s="134"/>
      <c r="C97" s="135"/>
      <c r="D97" s="135" t="s">
        <v>74</v>
      </c>
      <c r="E97" s="136" t="s">
        <v>132</v>
      </c>
      <c r="F97" s="136" t="s">
        <v>133</v>
      </c>
      <c r="G97" s="135"/>
      <c r="H97" s="135"/>
      <c r="J97" s="137">
        <f>$BK$97</f>
        <v>256447.05000000002</v>
      </c>
      <c r="K97" s="135"/>
      <c r="L97" s="138"/>
      <c r="M97" s="139"/>
      <c r="N97" s="135"/>
      <c r="O97" s="135"/>
      <c r="P97" s="140">
        <f>$P$98+$P$152+$P$197+$P$246</f>
        <v>0</v>
      </c>
      <c r="Q97" s="135"/>
      <c r="R97" s="140">
        <f>$R$98+$R$152+$R$197+$R$246</f>
        <v>35.459060829999999</v>
      </c>
      <c r="S97" s="135"/>
      <c r="T97" s="141">
        <f>$T$98+$T$152+$T$197+$T$246</f>
        <v>11.435899000000003</v>
      </c>
      <c r="AR97" s="142" t="s">
        <v>23</v>
      </c>
      <c r="AT97" s="142" t="s">
        <v>74</v>
      </c>
      <c r="AU97" s="142" t="s">
        <v>75</v>
      </c>
      <c r="AY97" s="142" t="s">
        <v>134</v>
      </c>
      <c r="BK97" s="143">
        <f>$BK$98+$BK$152+$BK$197+$BK$246</f>
        <v>256447.05000000002</v>
      </c>
    </row>
    <row r="98" spans="2:65" s="133" customFormat="1" ht="21" customHeight="1" x14ac:dyDescent="0.3">
      <c r="B98" s="134"/>
      <c r="C98" s="135"/>
      <c r="D98" s="135" t="s">
        <v>74</v>
      </c>
      <c r="E98" s="144" t="s">
        <v>135</v>
      </c>
      <c r="F98" s="144" t="s">
        <v>136</v>
      </c>
      <c r="G98" s="135"/>
      <c r="H98" s="135"/>
      <c r="J98" s="145">
        <f>$BK$98</f>
        <v>99783.47</v>
      </c>
      <c r="K98" s="135"/>
      <c r="L98" s="138"/>
      <c r="M98" s="139"/>
      <c r="N98" s="135"/>
      <c r="O98" s="135"/>
      <c r="P98" s="140">
        <f>SUM($P$99:$P$151)</f>
        <v>0</v>
      </c>
      <c r="Q98" s="135"/>
      <c r="R98" s="140">
        <f>SUM($R$99:$R$151)</f>
        <v>23.08991241</v>
      </c>
      <c r="S98" s="135"/>
      <c r="T98" s="141">
        <f>SUM($T$99:$T$151)</f>
        <v>0</v>
      </c>
      <c r="AR98" s="142" t="s">
        <v>23</v>
      </c>
      <c r="AT98" s="142" t="s">
        <v>74</v>
      </c>
      <c r="AU98" s="142" t="s">
        <v>23</v>
      </c>
      <c r="AY98" s="142" t="s">
        <v>134</v>
      </c>
      <c r="BK98" s="143">
        <f>SUM($BK$99:$BK$151)</f>
        <v>99783.47</v>
      </c>
    </row>
    <row r="99" spans="2:65" s="6" customFormat="1" ht="15.75" customHeight="1" x14ac:dyDescent="0.3">
      <c r="B99" s="23"/>
      <c r="C99" s="146" t="s">
        <v>23</v>
      </c>
      <c r="D99" s="146" t="s">
        <v>137</v>
      </c>
      <c r="E99" s="147" t="s">
        <v>138</v>
      </c>
      <c r="F99" s="148" t="s">
        <v>139</v>
      </c>
      <c r="G99" s="149" t="s">
        <v>140</v>
      </c>
      <c r="H99" s="150">
        <v>20.451000000000001</v>
      </c>
      <c r="I99" s="281">
        <v>850</v>
      </c>
      <c r="J99" s="152">
        <f>ROUND($I$99*$H$99,2)</f>
        <v>17383.349999999999</v>
      </c>
      <c r="K99" s="148"/>
      <c r="L99" s="43"/>
      <c r="M99" s="153"/>
      <c r="N99" s="154" t="s">
        <v>46</v>
      </c>
      <c r="O99" s="24"/>
      <c r="P99" s="155">
        <f>$O$99*$H$99</f>
        <v>0</v>
      </c>
      <c r="Q99" s="155">
        <v>0.20674000000000001</v>
      </c>
      <c r="R99" s="155">
        <f>$Q$99*$H$99</f>
        <v>4.2280397399999998</v>
      </c>
      <c r="S99" s="155">
        <v>0</v>
      </c>
      <c r="T99" s="156">
        <f>$S$99*$H$99</f>
        <v>0</v>
      </c>
      <c r="AR99" s="89" t="s">
        <v>141</v>
      </c>
      <c r="AT99" s="89" t="s">
        <v>137</v>
      </c>
      <c r="AU99" s="89" t="s">
        <v>83</v>
      </c>
      <c r="AY99" s="6" t="s">
        <v>134</v>
      </c>
      <c r="BE99" s="157">
        <f>IF($N$99="základní",$J$99,0)</f>
        <v>17383.349999999999</v>
      </c>
      <c r="BF99" s="157">
        <f>IF($N$99="snížená",$J$99,0)</f>
        <v>0</v>
      </c>
      <c r="BG99" s="157">
        <f>IF($N$99="zákl. přenesená",$J$99,0)</f>
        <v>0</v>
      </c>
      <c r="BH99" s="157">
        <f>IF($N$99="sníž. přenesená",$J$99,0)</f>
        <v>0</v>
      </c>
      <c r="BI99" s="157">
        <f>IF($N$99="nulová",$J$99,0)</f>
        <v>0</v>
      </c>
      <c r="BJ99" s="89" t="s">
        <v>23</v>
      </c>
      <c r="BK99" s="157">
        <f>ROUND($I$99*$H$99,2)</f>
        <v>17383.349999999999</v>
      </c>
      <c r="BL99" s="89" t="s">
        <v>141</v>
      </c>
      <c r="BM99" s="89" t="s">
        <v>142</v>
      </c>
    </row>
    <row r="100" spans="2:65" s="6" customFormat="1" ht="15.75" customHeight="1" x14ac:dyDescent="0.3">
      <c r="B100" s="158"/>
      <c r="C100" s="159"/>
      <c r="D100" s="160" t="s">
        <v>143</v>
      </c>
      <c r="E100" s="161"/>
      <c r="F100" s="161" t="s">
        <v>144</v>
      </c>
      <c r="G100" s="159"/>
      <c r="H100" s="159"/>
      <c r="I100" s="282"/>
      <c r="J100" s="159"/>
      <c r="K100" s="159"/>
      <c r="L100" s="162"/>
      <c r="M100" s="163"/>
      <c r="N100" s="159"/>
      <c r="O100" s="159"/>
      <c r="P100" s="159"/>
      <c r="Q100" s="159"/>
      <c r="R100" s="159"/>
      <c r="S100" s="159"/>
      <c r="T100" s="164"/>
      <c r="AT100" s="165" t="s">
        <v>143</v>
      </c>
      <c r="AU100" s="165" t="s">
        <v>83</v>
      </c>
      <c r="AV100" s="165" t="s">
        <v>23</v>
      </c>
      <c r="AW100" s="165" t="s">
        <v>90</v>
      </c>
      <c r="AX100" s="165" t="s">
        <v>75</v>
      </c>
      <c r="AY100" s="165" t="s">
        <v>134</v>
      </c>
    </row>
    <row r="101" spans="2:65" s="6" customFormat="1" ht="15.75" customHeight="1" x14ac:dyDescent="0.3">
      <c r="B101" s="166"/>
      <c r="C101" s="167"/>
      <c r="D101" s="168" t="s">
        <v>143</v>
      </c>
      <c r="E101" s="167"/>
      <c r="F101" s="169" t="s">
        <v>145</v>
      </c>
      <c r="G101" s="167"/>
      <c r="H101" s="170">
        <v>20.451000000000001</v>
      </c>
      <c r="I101" s="283"/>
      <c r="J101" s="167"/>
      <c r="K101" s="167"/>
      <c r="L101" s="171"/>
      <c r="M101" s="172"/>
      <c r="N101" s="167"/>
      <c r="O101" s="167"/>
      <c r="P101" s="167"/>
      <c r="Q101" s="167"/>
      <c r="R101" s="167"/>
      <c r="S101" s="167"/>
      <c r="T101" s="173"/>
      <c r="AT101" s="174" t="s">
        <v>143</v>
      </c>
      <c r="AU101" s="174" t="s">
        <v>83</v>
      </c>
      <c r="AV101" s="174" t="s">
        <v>83</v>
      </c>
      <c r="AW101" s="174" t="s">
        <v>90</v>
      </c>
      <c r="AX101" s="174" t="s">
        <v>75</v>
      </c>
      <c r="AY101" s="174" t="s">
        <v>134</v>
      </c>
    </row>
    <row r="102" spans="2:65" s="6" customFormat="1" ht="15.75" customHeight="1" x14ac:dyDescent="0.3">
      <c r="B102" s="175"/>
      <c r="C102" s="176"/>
      <c r="D102" s="168" t="s">
        <v>143</v>
      </c>
      <c r="E102" s="176"/>
      <c r="F102" s="177" t="s">
        <v>146</v>
      </c>
      <c r="G102" s="176"/>
      <c r="H102" s="178">
        <v>20.451000000000001</v>
      </c>
      <c r="I102" s="284"/>
      <c r="J102" s="176"/>
      <c r="K102" s="176"/>
      <c r="L102" s="179"/>
      <c r="M102" s="180"/>
      <c r="N102" s="176"/>
      <c r="O102" s="176"/>
      <c r="P102" s="176"/>
      <c r="Q102" s="176"/>
      <c r="R102" s="176"/>
      <c r="S102" s="176"/>
      <c r="T102" s="181"/>
      <c r="AT102" s="182" t="s">
        <v>143</v>
      </c>
      <c r="AU102" s="182" t="s">
        <v>83</v>
      </c>
      <c r="AV102" s="182" t="s">
        <v>141</v>
      </c>
      <c r="AW102" s="182" t="s">
        <v>90</v>
      </c>
      <c r="AX102" s="182" t="s">
        <v>23</v>
      </c>
      <c r="AY102" s="182" t="s">
        <v>134</v>
      </c>
    </row>
    <row r="103" spans="2:65" s="6" customFormat="1" ht="15.75" customHeight="1" x14ac:dyDescent="0.3">
      <c r="B103" s="23"/>
      <c r="C103" s="146" t="s">
        <v>83</v>
      </c>
      <c r="D103" s="146" t="s">
        <v>137</v>
      </c>
      <c r="E103" s="147" t="s">
        <v>147</v>
      </c>
      <c r="F103" s="148" t="s">
        <v>148</v>
      </c>
      <c r="G103" s="149" t="s">
        <v>149</v>
      </c>
      <c r="H103" s="150">
        <v>11</v>
      </c>
      <c r="I103" s="281">
        <v>270</v>
      </c>
      <c r="J103" s="152">
        <f>ROUND($I$103*$H$103,2)</f>
        <v>2970</v>
      </c>
      <c r="K103" s="148" t="s">
        <v>150</v>
      </c>
      <c r="L103" s="43"/>
      <c r="M103" s="153"/>
      <c r="N103" s="154" t="s">
        <v>46</v>
      </c>
      <c r="O103" s="24"/>
      <c r="P103" s="155">
        <f>$O$103*$H$103</f>
        <v>0</v>
      </c>
      <c r="Q103" s="155">
        <v>2.3210000000000001E-2</v>
      </c>
      <c r="R103" s="155">
        <f>$Q$103*$H$103</f>
        <v>0.25531000000000004</v>
      </c>
      <c r="S103" s="155">
        <v>0</v>
      </c>
      <c r="T103" s="156">
        <f>$S$103*$H$103</f>
        <v>0</v>
      </c>
      <c r="AR103" s="89" t="s">
        <v>141</v>
      </c>
      <c r="AT103" s="89" t="s">
        <v>137</v>
      </c>
      <c r="AU103" s="89" t="s">
        <v>83</v>
      </c>
      <c r="AY103" s="6" t="s">
        <v>134</v>
      </c>
      <c r="BE103" s="157">
        <f>IF($N$103="základní",$J$103,0)</f>
        <v>2970</v>
      </c>
      <c r="BF103" s="157">
        <f>IF($N$103="snížená",$J$103,0)</f>
        <v>0</v>
      </c>
      <c r="BG103" s="157">
        <f>IF($N$103="zákl. přenesená",$J$103,0)</f>
        <v>0</v>
      </c>
      <c r="BH103" s="157">
        <f>IF($N$103="sníž. přenesená",$J$103,0)</f>
        <v>0</v>
      </c>
      <c r="BI103" s="157">
        <f>IF($N$103="nulová",$J$103,0)</f>
        <v>0</v>
      </c>
      <c r="BJ103" s="89" t="s">
        <v>23</v>
      </c>
      <c r="BK103" s="157">
        <f>ROUND($I$103*$H$103,2)</f>
        <v>2970</v>
      </c>
      <c r="BL103" s="89" t="s">
        <v>141</v>
      </c>
      <c r="BM103" s="89" t="s">
        <v>151</v>
      </c>
    </row>
    <row r="104" spans="2:65" s="6" customFormat="1" ht="27" customHeight="1" x14ac:dyDescent="0.3">
      <c r="B104" s="23"/>
      <c r="C104" s="24"/>
      <c r="D104" s="160" t="s">
        <v>152</v>
      </c>
      <c r="E104" s="24"/>
      <c r="F104" s="183" t="s">
        <v>153</v>
      </c>
      <c r="G104" s="24"/>
      <c r="H104" s="24"/>
      <c r="I104" s="285"/>
      <c r="J104" s="24"/>
      <c r="K104" s="24"/>
      <c r="L104" s="43"/>
      <c r="M104" s="56"/>
      <c r="N104" s="24"/>
      <c r="O104" s="24"/>
      <c r="P104" s="24"/>
      <c r="Q104" s="24"/>
      <c r="R104" s="24"/>
      <c r="S104" s="24"/>
      <c r="T104" s="57"/>
      <c r="AT104" s="6" t="s">
        <v>152</v>
      </c>
      <c r="AU104" s="6" t="s">
        <v>83</v>
      </c>
    </row>
    <row r="105" spans="2:65" s="6" customFormat="1" ht="15.75" customHeight="1" x14ac:dyDescent="0.3">
      <c r="B105" s="158"/>
      <c r="C105" s="159"/>
      <c r="D105" s="168" t="s">
        <v>143</v>
      </c>
      <c r="E105" s="159"/>
      <c r="F105" s="161" t="s">
        <v>154</v>
      </c>
      <c r="G105" s="159"/>
      <c r="H105" s="159"/>
      <c r="I105" s="282"/>
      <c r="J105" s="159"/>
      <c r="K105" s="159"/>
      <c r="L105" s="162"/>
      <c r="M105" s="163"/>
      <c r="N105" s="159"/>
      <c r="O105" s="159"/>
      <c r="P105" s="159"/>
      <c r="Q105" s="159"/>
      <c r="R105" s="159"/>
      <c r="S105" s="159"/>
      <c r="T105" s="164"/>
      <c r="AT105" s="165" t="s">
        <v>143</v>
      </c>
      <c r="AU105" s="165" t="s">
        <v>83</v>
      </c>
      <c r="AV105" s="165" t="s">
        <v>23</v>
      </c>
      <c r="AW105" s="165" t="s">
        <v>90</v>
      </c>
      <c r="AX105" s="165" t="s">
        <v>75</v>
      </c>
      <c r="AY105" s="165" t="s">
        <v>134</v>
      </c>
    </row>
    <row r="106" spans="2:65" s="6" customFormat="1" ht="15.75" customHeight="1" x14ac:dyDescent="0.3">
      <c r="B106" s="166"/>
      <c r="C106" s="167"/>
      <c r="D106" s="168" t="s">
        <v>143</v>
      </c>
      <c r="E106" s="167"/>
      <c r="F106" s="169" t="s">
        <v>155</v>
      </c>
      <c r="G106" s="167"/>
      <c r="H106" s="170">
        <v>11</v>
      </c>
      <c r="I106" s="283"/>
      <c r="J106" s="167"/>
      <c r="K106" s="167"/>
      <c r="L106" s="171"/>
      <c r="M106" s="172"/>
      <c r="N106" s="167"/>
      <c r="O106" s="167"/>
      <c r="P106" s="167"/>
      <c r="Q106" s="167"/>
      <c r="R106" s="167"/>
      <c r="S106" s="167"/>
      <c r="T106" s="173"/>
      <c r="AT106" s="174" t="s">
        <v>143</v>
      </c>
      <c r="AU106" s="174" t="s">
        <v>83</v>
      </c>
      <c r="AV106" s="174" t="s">
        <v>83</v>
      </c>
      <c r="AW106" s="174" t="s">
        <v>90</v>
      </c>
      <c r="AX106" s="174" t="s">
        <v>23</v>
      </c>
      <c r="AY106" s="174" t="s">
        <v>134</v>
      </c>
    </row>
    <row r="107" spans="2:65" s="6" customFormat="1" ht="15.75" customHeight="1" x14ac:dyDescent="0.3">
      <c r="B107" s="23"/>
      <c r="C107" s="146" t="s">
        <v>135</v>
      </c>
      <c r="D107" s="146" t="s">
        <v>137</v>
      </c>
      <c r="E107" s="147" t="s">
        <v>156</v>
      </c>
      <c r="F107" s="148" t="s">
        <v>157</v>
      </c>
      <c r="G107" s="149" t="s">
        <v>140</v>
      </c>
      <c r="H107" s="150">
        <v>21.841999999999999</v>
      </c>
      <c r="I107" s="281">
        <v>390</v>
      </c>
      <c r="J107" s="152">
        <f>ROUND($I$107*$H$107,2)</f>
        <v>8518.3799999999992</v>
      </c>
      <c r="K107" s="148"/>
      <c r="L107" s="43"/>
      <c r="M107" s="153"/>
      <c r="N107" s="154" t="s">
        <v>46</v>
      </c>
      <c r="O107" s="24"/>
      <c r="P107" s="155">
        <f>$O$107*$H$107</f>
        <v>0</v>
      </c>
      <c r="Q107" s="155">
        <v>9.2319999999999999E-2</v>
      </c>
      <c r="R107" s="155">
        <f>$Q$107*$H$107</f>
        <v>2.0164534399999998</v>
      </c>
      <c r="S107" s="155">
        <v>0</v>
      </c>
      <c r="T107" s="156">
        <f>$S$107*$H$107</f>
        <v>0</v>
      </c>
      <c r="AR107" s="89" t="s">
        <v>141</v>
      </c>
      <c r="AT107" s="89" t="s">
        <v>137</v>
      </c>
      <c r="AU107" s="89" t="s">
        <v>83</v>
      </c>
      <c r="AY107" s="6" t="s">
        <v>134</v>
      </c>
      <c r="BE107" s="157">
        <f>IF($N$107="základní",$J$107,0)</f>
        <v>8518.3799999999992</v>
      </c>
      <c r="BF107" s="157">
        <f>IF($N$107="snížená",$J$107,0)</f>
        <v>0</v>
      </c>
      <c r="BG107" s="157">
        <f>IF($N$107="zákl. přenesená",$J$107,0)</f>
        <v>0</v>
      </c>
      <c r="BH107" s="157">
        <f>IF($N$107="sníž. přenesená",$J$107,0)</f>
        <v>0</v>
      </c>
      <c r="BI107" s="157">
        <f>IF($N$107="nulová",$J$107,0)</f>
        <v>0</v>
      </c>
      <c r="BJ107" s="89" t="s">
        <v>23</v>
      </c>
      <c r="BK107" s="157">
        <f>ROUND($I$107*$H$107,2)</f>
        <v>8518.3799999999992</v>
      </c>
      <c r="BL107" s="89" t="s">
        <v>141</v>
      </c>
      <c r="BM107" s="89" t="s">
        <v>158</v>
      </c>
    </row>
    <row r="108" spans="2:65" s="6" customFormat="1" ht="15.75" customHeight="1" x14ac:dyDescent="0.3">
      <c r="B108" s="158"/>
      <c r="C108" s="159"/>
      <c r="D108" s="160" t="s">
        <v>143</v>
      </c>
      <c r="E108" s="161"/>
      <c r="F108" s="161" t="s">
        <v>144</v>
      </c>
      <c r="G108" s="159"/>
      <c r="H108" s="159"/>
      <c r="I108" s="282"/>
      <c r="J108" s="159"/>
      <c r="K108" s="159"/>
      <c r="L108" s="162"/>
      <c r="M108" s="163"/>
      <c r="N108" s="159"/>
      <c r="O108" s="159"/>
      <c r="P108" s="159"/>
      <c r="Q108" s="159"/>
      <c r="R108" s="159"/>
      <c r="S108" s="159"/>
      <c r="T108" s="164"/>
      <c r="AT108" s="165" t="s">
        <v>143</v>
      </c>
      <c r="AU108" s="165" t="s">
        <v>83</v>
      </c>
      <c r="AV108" s="165" t="s">
        <v>23</v>
      </c>
      <c r="AW108" s="165" t="s">
        <v>90</v>
      </c>
      <c r="AX108" s="165" t="s">
        <v>75</v>
      </c>
      <c r="AY108" s="165" t="s">
        <v>134</v>
      </c>
    </row>
    <row r="109" spans="2:65" s="6" customFormat="1" ht="15.75" customHeight="1" x14ac:dyDescent="0.3">
      <c r="B109" s="158"/>
      <c r="C109" s="159"/>
      <c r="D109" s="168" t="s">
        <v>143</v>
      </c>
      <c r="E109" s="159"/>
      <c r="F109" s="161" t="s">
        <v>159</v>
      </c>
      <c r="G109" s="159"/>
      <c r="H109" s="159"/>
      <c r="I109" s="282"/>
      <c r="J109" s="159"/>
      <c r="K109" s="159"/>
      <c r="L109" s="162"/>
      <c r="M109" s="163"/>
      <c r="N109" s="159"/>
      <c r="O109" s="159"/>
      <c r="P109" s="159"/>
      <c r="Q109" s="159"/>
      <c r="R109" s="159"/>
      <c r="S109" s="159"/>
      <c r="T109" s="164"/>
      <c r="AT109" s="165" t="s">
        <v>143</v>
      </c>
      <c r="AU109" s="165" t="s">
        <v>83</v>
      </c>
      <c r="AV109" s="165" t="s">
        <v>23</v>
      </c>
      <c r="AW109" s="165" t="s">
        <v>90</v>
      </c>
      <c r="AX109" s="165" t="s">
        <v>75</v>
      </c>
      <c r="AY109" s="165" t="s">
        <v>134</v>
      </c>
    </row>
    <row r="110" spans="2:65" s="6" customFormat="1" ht="15.75" customHeight="1" x14ac:dyDescent="0.3">
      <c r="B110" s="166"/>
      <c r="C110" s="167"/>
      <c r="D110" s="168" t="s">
        <v>143</v>
      </c>
      <c r="E110" s="167"/>
      <c r="F110" s="169" t="s">
        <v>160</v>
      </c>
      <c r="G110" s="167"/>
      <c r="H110" s="170">
        <v>13.484</v>
      </c>
      <c r="I110" s="283"/>
      <c r="J110" s="167"/>
      <c r="K110" s="167"/>
      <c r="L110" s="171"/>
      <c r="M110" s="172"/>
      <c r="N110" s="167"/>
      <c r="O110" s="167"/>
      <c r="P110" s="167"/>
      <c r="Q110" s="167"/>
      <c r="R110" s="167"/>
      <c r="S110" s="167"/>
      <c r="T110" s="173"/>
      <c r="AT110" s="174" t="s">
        <v>143</v>
      </c>
      <c r="AU110" s="174" t="s">
        <v>83</v>
      </c>
      <c r="AV110" s="174" t="s">
        <v>83</v>
      </c>
      <c r="AW110" s="174" t="s">
        <v>90</v>
      </c>
      <c r="AX110" s="174" t="s">
        <v>75</v>
      </c>
      <c r="AY110" s="174" t="s">
        <v>134</v>
      </c>
    </row>
    <row r="111" spans="2:65" s="6" customFormat="1" ht="15.75" customHeight="1" x14ac:dyDescent="0.3">
      <c r="B111" s="166"/>
      <c r="C111" s="167"/>
      <c r="D111" s="168" t="s">
        <v>143</v>
      </c>
      <c r="E111" s="167"/>
      <c r="F111" s="169" t="s">
        <v>161</v>
      </c>
      <c r="G111" s="167"/>
      <c r="H111" s="170">
        <v>9.343</v>
      </c>
      <c r="I111" s="283"/>
      <c r="J111" s="167"/>
      <c r="K111" s="167"/>
      <c r="L111" s="171"/>
      <c r="M111" s="172"/>
      <c r="N111" s="167"/>
      <c r="O111" s="167"/>
      <c r="P111" s="167"/>
      <c r="Q111" s="167"/>
      <c r="R111" s="167"/>
      <c r="S111" s="167"/>
      <c r="T111" s="173"/>
      <c r="AT111" s="174" t="s">
        <v>143</v>
      </c>
      <c r="AU111" s="174" t="s">
        <v>83</v>
      </c>
      <c r="AV111" s="174" t="s">
        <v>83</v>
      </c>
      <c r="AW111" s="174" t="s">
        <v>90</v>
      </c>
      <c r="AX111" s="174" t="s">
        <v>75</v>
      </c>
      <c r="AY111" s="174" t="s">
        <v>134</v>
      </c>
    </row>
    <row r="112" spans="2:65" s="6" customFormat="1" ht="15.75" customHeight="1" x14ac:dyDescent="0.3">
      <c r="B112" s="158"/>
      <c r="C112" s="159"/>
      <c r="D112" s="168" t="s">
        <v>143</v>
      </c>
      <c r="E112" s="159"/>
      <c r="F112" s="161" t="s">
        <v>162</v>
      </c>
      <c r="G112" s="159"/>
      <c r="H112" s="159"/>
      <c r="I112" s="282"/>
      <c r="J112" s="159"/>
      <c r="K112" s="159"/>
      <c r="L112" s="162"/>
      <c r="M112" s="163"/>
      <c r="N112" s="159"/>
      <c r="O112" s="159"/>
      <c r="P112" s="159"/>
      <c r="Q112" s="159"/>
      <c r="R112" s="159"/>
      <c r="S112" s="159"/>
      <c r="T112" s="164"/>
      <c r="AT112" s="165" t="s">
        <v>143</v>
      </c>
      <c r="AU112" s="165" t="s">
        <v>83</v>
      </c>
      <c r="AV112" s="165" t="s">
        <v>23</v>
      </c>
      <c r="AW112" s="165" t="s">
        <v>90</v>
      </c>
      <c r="AX112" s="165" t="s">
        <v>75</v>
      </c>
      <c r="AY112" s="165" t="s">
        <v>134</v>
      </c>
    </row>
    <row r="113" spans="2:65" s="6" customFormat="1" ht="15.75" customHeight="1" x14ac:dyDescent="0.3">
      <c r="B113" s="166"/>
      <c r="C113" s="167"/>
      <c r="D113" s="168" t="s">
        <v>143</v>
      </c>
      <c r="E113" s="167"/>
      <c r="F113" s="169" t="s">
        <v>163</v>
      </c>
      <c r="G113" s="167"/>
      <c r="H113" s="170">
        <v>1.7729999999999999</v>
      </c>
      <c r="I113" s="283"/>
      <c r="J113" s="167"/>
      <c r="K113" s="167"/>
      <c r="L113" s="171"/>
      <c r="M113" s="172"/>
      <c r="N113" s="167"/>
      <c r="O113" s="167"/>
      <c r="P113" s="167"/>
      <c r="Q113" s="167"/>
      <c r="R113" s="167"/>
      <c r="S113" s="167"/>
      <c r="T113" s="173"/>
      <c r="AT113" s="174" t="s">
        <v>143</v>
      </c>
      <c r="AU113" s="174" t="s">
        <v>83</v>
      </c>
      <c r="AV113" s="174" t="s">
        <v>83</v>
      </c>
      <c r="AW113" s="174" t="s">
        <v>90</v>
      </c>
      <c r="AX113" s="174" t="s">
        <v>75</v>
      </c>
      <c r="AY113" s="174" t="s">
        <v>134</v>
      </c>
    </row>
    <row r="114" spans="2:65" s="6" customFormat="1" ht="15.75" customHeight="1" x14ac:dyDescent="0.3">
      <c r="B114" s="158"/>
      <c r="C114" s="159"/>
      <c r="D114" s="168" t="s">
        <v>143</v>
      </c>
      <c r="E114" s="159"/>
      <c r="F114" s="161" t="s">
        <v>164</v>
      </c>
      <c r="G114" s="159"/>
      <c r="H114" s="159"/>
      <c r="I114" s="282"/>
      <c r="J114" s="159"/>
      <c r="K114" s="159"/>
      <c r="L114" s="162"/>
      <c r="M114" s="163"/>
      <c r="N114" s="159"/>
      <c r="O114" s="159"/>
      <c r="P114" s="159"/>
      <c r="Q114" s="159"/>
      <c r="R114" s="159"/>
      <c r="S114" s="159"/>
      <c r="T114" s="164"/>
      <c r="AT114" s="165" t="s">
        <v>143</v>
      </c>
      <c r="AU114" s="165" t="s">
        <v>83</v>
      </c>
      <c r="AV114" s="165" t="s">
        <v>23</v>
      </c>
      <c r="AW114" s="165" t="s">
        <v>90</v>
      </c>
      <c r="AX114" s="165" t="s">
        <v>75</v>
      </c>
      <c r="AY114" s="165" t="s">
        <v>134</v>
      </c>
    </row>
    <row r="115" spans="2:65" s="6" customFormat="1" ht="15.75" customHeight="1" x14ac:dyDescent="0.3">
      <c r="B115" s="166"/>
      <c r="C115" s="167"/>
      <c r="D115" s="168" t="s">
        <v>143</v>
      </c>
      <c r="E115" s="167"/>
      <c r="F115" s="169" t="s">
        <v>165</v>
      </c>
      <c r="G115" s="167"/>
      <c r="H115" s="170">
        <v>-2.758</v>
      </c>
      <c r="I115" s="283"/>
      <c r="J115" s="167"/>
      <c r="K115" s="167"/>
      <c r="L115" s="171"/>
      <c r="M115" s="172"/>
      <c r="N115" s="167"/>
      <c r="O115" s="167"/>
      <c r="P115" s="167"/>
      <c r="Q115" s="167"/>
      <c r="R115" s="167"/>
      <c r="S115" s="167"/>
      <c r="T115" s="173"/>
      <c r="AT115" s="174" t="s">
        <v>143</v>
      </c>
      <c r="AU115" s="174" t="s">
        <v>83</v>
      </c>
      <c r="AV115" s="174" t="s">
        <v>83</v>
      </c>
      <c r="AW115" s="174" t="s">
        <v>90</v>
      </c>
      <c r="AX115" s="174" t="s">
        <v>75</v>
      </c>
      <c r="AY115" s="174" t="s">
        <v>134</v>
      </c>
    </row>
    <row r="116" spans="2:65" s="6" customFormat="1" ht="15.75" customHeight="1" x14ac:dyDescent="0.3">
      <c r="B116" s="175"/>
      <c r="C116" s="176"/>
      <c r="D116" s="168" t="s">
        <v>143</v>
      </c>
      <c r="E116" s="176"/>
      <c r="F116" s="177" t="s">
        <v>146</v>
      </c>
      <c r="G116" s="176"/>
      <c r="H116" s="178">
        <v>21.841999999999999</v>
      </c>
      <c r="I116" s="284"/>
      <c r="J116" s="176"/>
      <c r="K116" s="176"/>
      <c r="L116" s="179"/>
      <c r="M116" s="180"/>
      <c r="N116" s="176"/>
      <c r="O116" s="176"/>
      <c r="P116" s="176"/>
      <c r="Q116" s="176"/>
      <c r="R116" s="176"/>
      <c r="S116" s="176"/>
      <c r="T116" s="181"/>
      <c r="AT116" s="182" t="s">
        <v>143</v>
      </c>
      <c r="AU116" s="182" t="s">
        <v>83</v>
      </c>
      <c r="AV116" s="182" t="s">
        <v>141</v>
      </c>
      <c r="AW116" s="182" t="s">
        <v>90</v>
      </c>
      <c r="AX116" s="182" t="s">
        <v>23</v>
      </c>
      <c r="AY116" s="182" t="s">
        <v>134</v>
      </c>
    </row>
    <row r="117" spans="2:65" s="6" customFormat="1" ht="15.75" customHeight="1" x14ac:dyDescent="0.3">
      <c r="B117" s="23"/>
      <c r="C117" s="146" t="s">
        <v>141</v>
      </c>
      <c r="D117" s="146" t="s">
        <v>137</v>
      </c>
      <c r="E117" s="147" t="s">
        <v>166</v>
      </c>
      <c r="F117" s="148" t="s">
        <v>167</v>
      </c>
      <c r="G117" s="149" t="s">
        <v>140</v>
      </c>
      <c r="H117" s="150">
        <v>47.567</v>
      </c>
      <c r="I117" s="281">
        <v>490</v>
      </c>
      <c r="J117" s="152">
        <f>ROUND($I$117*$H$117,2)</f>
        <v>23307.83</v>
      </c>
      <c r="K117" s="148"/>
      <c r="L117" s="43"/>
      <c r="M117" s="153"/>
      <c r="N117" s="154" t="s">
        <v>46</v>
      </c>
      <c r="O117" s="24"/>
      <c r="P117" s="155">
        <f>$O$117*$H$117</f>
        <v>0</v>
      </c>
      <c r="Q117" s="155">
        <v>0.11669</v>
      </c>
      <c r="R117" s="155">
        <f>$Q$117*$H$117</f>
        <v>5.5505932300000005</v>
      </c>
      <c r="S117" s="155">
        <v>0</v>
      </c>
      <c r="T117" s="156">
        <f>$S$117*$H$117</f>
        <v>0</v>
      </c>
      <c r="AR117" s="89" t="s">
        <v>141</v>
      </c>
      <c r="AT117" s="89" t="s">
        <v>137</v>
      </c>
      <c r="AU117" s="89" t="s">
        <v>83</v>
      </c>
      <c r="AY117" s="6" t="s">
        <v>134</v>
      </c>
      <c r="BE117" s="157">
        <f>IF($N$117="základní",$J$117,0)</f>
        <v>23307.83</v>
      </c>
      <c r="BF117" s="157">
        <f>IF($N$117="snížená",$J$117,0)</f>
        <v>0</v>
      </c>
      <c r="BG117" s="157">
        <f>IF($N$117="zákl. přenesená",$J$117,0)</f>
        <v>0</v>
      </c>
      <c r="BH117" s="157">
        <f>IF($N$117="sníž. přenesená",$J$117,0)</f>
        <v>0</v>
      </c>
      <c r="BI117" s="157">
        <f>IF($N$117="nulová",$J$117,0)</f>
        <v>0</v>
      </c>
      <c r="BJ117" s="89" t="s">
        <v>23</v>
      </c>
      <c r="BK117" s="157">
        <f>ROUND($I$117*$H$117,2)</f>
        <v>23307.83</v>
      </c>
      <c r="BL117" s="89" t="s">
        <v>141</v>
      </c>
      <c r="BM117" s="89" t="s">
        <v>168</v>
      </c>
    </row>
    <row r="118" spans="2:65" s="6" customFormat="1" ht="15.75" customHeight="1" x14ac:dyDescent="0.3">
      <c r="B118" s="158"/>
      <c r="C118" s="159"/>
      <c r="D118" s="160" t="s">
        <v>143</v>
      </c>
      <c r="E118" s="161"/>
      <c r="F118" s="161" t="s">
        <v>144</v>
      </c>
      <c r="G118" s="159"/>
      <c r="H118" s="159"/>
      <c r="I118" s="282"/>
      <c r="J118" s="159"/>
      <c r="K118" s="159"/>
      <c r="L118" s="162"/>
      <c r="M118" s="163"/>
      <c r="N118" s="159"/>
      <c r="O118" s="159"/>
      <c r="P118" s="159"/>
      <c r="Q118" s="159"/>
      <c r="R118" s="159"/>
      <c r="S118" s="159"/>
      <c r="T118" s="164"/>
      <c r="AT118" s="165" t="s">
        <v>143</v>
      </c>
      <c r="AU118" s="165" t="s">
        <v>83</v>
      </c>
      <c r="AV118" s="165" t="s">
        <v>23</v>
      </c>
      <c r="AW118" s="165" t="s">
        <v>90</v>
      </c>
      <c r="AX118" s="165" t="s">
        <v>75</v>
      </c>
      <c r="AY118" s="165" t="s">
        <v>134</v>
      </c>
    </row>
    <row r="119" spans="2:65" s="6" customFormat="1" ht="15.75" customHeight="1" x14ac:dyDescent="0.3">
      <c r="B119" s="158"/>
      <c r="C119" s="159"/>
      <c r="D119" s="168" t="s">
        <v>143</v>
      </c>
      <c r="E119" s="159"/>
      <c r="F119" s="161" t="s">
        <v>159</v>
      </c>
      <c r="G119" s="159"/>
      <c r="H119" s="159"/>
      <c r="I119" s="282"/>
      <c r="J119" s="159"/>
      <c r="K119" s="159"/>
      <c r="L119" s="162"/>
      <c r="M119" s="163"/>
      <c r="N119" s="159"/>
      <c r="O119" s="159"/>
      <c r="P119" s="159"/>
      <c r="Q119" s="159"/>
      <c r="R119" s="159"/>
      <c r="S119" s="159"/>
      <c r="T119" s="164"/>
      <c r="AT119" s="165" t="s">
        <v>143</v>
      </c>
      <c r="AU119" s="165" t="s">
        <v>83</v>
      </c>
      <c r="AV119" s="165" t="s">
        <v>23</v>
      </c>
      <c r="AW119" s="165" t="s">
        <v>90</v>
      </c>
      <c r="AX119" s="165" t="s">
        <v>75</v>
      </c>
      <c r="AY119" s="165" t="s">
        <v>134</v>
      </c>
    </row>
    <row r="120" spans="2:65" s="6" customFormat="1" ht="15.75" customHeight="1" x14ac:dyDescent="0.3">
      <c r="B120" s="166"/>
      <c r="C120" s="167"/>
      <c r="D120" s="168" t="s">
        <v>143</v>
      </c>
      <c r="E120" s="167"/>
      <c r="F120" s="169" t="s">
        <v>145</v>
      </c>
      <c r="G120" s="167"/>
      <c r="H120" s="170">
        <v>20.451000000000001</v>
      </c>
      <c r="I120" s="283"/>
      <c r="J120" s="167"/>
      <c r="K120" s="167"/>
      <c r="L120" s="171"/>
      <c r="M120" s="172"/>
      <c r="N120" s="167"/>
      <c r="O120" s="167"/>
      <c r="P120" s="167"/>
      <c r="Q120" s="167"/>
      <c r="R120" s="167"/>
      <c r="S120" s="167"/>
      <c r="T120" s="173"/>
      <c r="AT120" s="174" t="s">
        <v>143</v>
      </c>
      <c r="AU120" s="174" t="s">
        <v>83</v>
      </c>
      <c r="AV120" s="174" t="s">
        <v>83</v>
      </c>
      <c r="AW120" s="174" t="s">
        <v>90</v>
      </c>
      <c r="AX120" s="174" t="s">
        <v>75</v>
      </c>
      <c r="AY120" s="174" t="s">
        <v>134</v>
      </c>
    </row>
    <row r="121" spans="2:65" s="6" customFormat="1" ht="15.75" customHeight="1" x14ac:dyDescent="0.3">
      <c r="B121" s="166"/>
      <c r="C121" s="167"/>
      <c r="D121" s="168" t="s">
        <v>143</v>
      </c>
      <c r="E121" s="167"/>
      <c r="F121" s="169" t="s">
        <v>169</v>
      </c>
      <c r="G121" s="167"/>
      <c r="H121" s="170">
        <v>21.425000000000001</v>
      </c>
      <c r="I121" s="283"/>
      <c r="J121" s="167"/>
      <c r="K121" s="167"/>
      <c r="L121" s="171"/>
      <c r="M121" s="172"/>
      <c r="N121" s="167"/>
      <c r="O121" s="167"/>
      <c r="P121" s="167"/>
      <c r="Q121" s="167"/>
      <c r="R121" s="167"/>
      <c r="S121" s="167"/>
      <c r="T121" s="173"/>
      <c r="AT121" s="174" t="s">
        <v>143</v>
      </c>
      <c r="AU121" s="174" t="s">
        <v>83</v>
      </c>
      <c r="AV121" s="174" t="s">
        <v>83</v>
      </c>
      <c r="AW121" s="174" t="s">
        <v>90</v>
      </c>
      <c r="AX121" s="174" t="s">
        <v>75</v>
      </c>
      <c r="AY121" s="174" t="s">
        <v>134</v>
      </c>
    </row>
    <row r="122" spans="2:65" s="6" customFormat="1" ht="15.75" customHeight="1" x14ac:dyDescent="0.3">
      <c r="B122" s="166"/>
      <c r="C122" s="167"/>
      <c r="D122" s="168" t="s">
        <v>143</v>
      </c>
      <c r="E122" s="167"/>
      <c r="F122" s="169" t="s">
        <v>170</v>
      </c>
      <c r="G122" s="167"/>
      <c r="H122" s="170">
        <v>4.4009999999999998</v>
      </c>
      <c r="I122" s="283"/>
      <c r="J122" s="167"/>
      <c r="K122" s="167"/>
      <c r="L122" s="171"/>
      <c r="M122" s="172"/>
      <c r="N122" s="167"/>
      <c r="O122" s="167"/>
      <c r="P122" s="167"/>
      <c r="Q122" s="167"/>
      <c r="R122" s="167"/>
      <c r="S122" s="167"/>
      <c r="T122" s="173"/>
      <c r="AT122" s="174" t="s">
        <v>143</v>
      </c>
      <c r="AU122" s="174" t="s">
        <v>83</v>
      </c>
      <c r="AV122" s="174" t="s">
        <v>83</v>
      </c>
      <c r="AW122" s="174" t="s">
        <v>90</v>
      </c>
      <c r="AX122" s="174" t="s">
        <v>75</v>
      </c>
      <c r="AY122" s="174" t="s">
        <v>134</v>
      </c>
    </row>
    <row r="123" spans="2:65" s="6" customFormat="1" ht="15.75" customHeight="1" x14ac:dyDescent="0.3">
      <c r="B123" s="166"/>
      <c r="C123" s="167"/>
      <c r="D123" s="168" t="s">
        <v>143</v>
      </c>
      <c r="E123" s="167"/>
      <c r="F123" s="169" t="s">
        <v>171</v>
      </c>
      <c r="G123" s="167"/>
      <c r="H123" s="170">
        <v>4.6390000000000002</v>
      </c>
      <c r="I123" s="283"/>
      <c r="J123" s="167"/>
      <c r="K123" s="167"/>
      <c r="L123" s="171"/>
      <c r="M123" s="172"/>
      <c r="N123" s="167"/>
      <c r="O123" s="167"/>
      <c r="P123" s="167"/>
      <c r="Q123" s="167"/>
      <c r="R123" s="167"/>
      <c r="S123" s="167"/>
      <c r="T123" s="173"/>
      <c r="AT123" s="174" t="s">
        <v>143</v>
      </c>
      <c r="AU123" s="174" t="s">
        <v>83</v>
      </c>
      <c r="AV123" s="174" t="s">
        <v>83</v>
      </c>
      <c r="AW123" s="174" t="s">
        <v>90</v>
      </c>
      <c r="AX123" s="174" t="s">
        <v>75</v>
      </c>
      <c r="AY123" s="174" t="s">
        <v>134</v>
      </c>
    </row>
    <row r="124" spans="2:65" s="6" customFormat="1" ht="15.75" customHeight="1" x14ac:dyDescent="0.3">
      <c r="B124" s="158"/>
      <c r="C124" s="159"/>
      <c r="D124" s="168" t="s">
        <v>143</v>
      </c>
      <c r="E124" s="159"/>
      <c r="F124" s="161" t="s">
        <v>164</v>
      </c>
      <c r="G124" s="159"/>
      <c r="H124" s="159"/>
      <c r="I124" s="282"/>
      <c r="J124" s="159"/>
      <c r="K124" s="159"/>
      <c r="L124" s="162"/>
      <c r="M124" s="163"/>
      <c r="N124" s="159"/>
      <c r="O124" s="159"/>
      <c r="P124" s="159"/>
      <c r="Q124" s="159"/>
      <c r="R124" s="159"/>
      <c r="S124" s="159"/>
      <c r="T124" s="164"/>
      <c r="AT124" s="165" t="s">
        <v>143</v>
      </c>
      <c r="AU124" s="165" t="s">
        <v>83</v>
      </c>
      <c r="AV124" s="165" t="s">
        <v>23</v>
      </c>
      <c r="AW124" s="165" t="s">
        <v>90</v>
      </c>
      <c r="AX124" s="165" t="s">
        <v>75</v>
      </c>
      <c r="AY124" s="165" t="s">
        <v>134</v>
      </c>
    </row>
    <row r="125" spans="2:65" s="6" customFormat="1" ht="15.75" customHeight="1" x14ac:dyDescent="0.3">
      <c r="B125" s="166"/>
      <c r="C125" s="167"/>
      <c r="D125" s="168" t="s">
        <v>143</v>
      </c>
      <c r="E125" s="167"/>
      <c r="F125" s="169" t="s">
        <v>172</v>
      </c>
      <c r="G125" s="167"/>
      <c r="H125" s="170">
        <v>-1.7729999999999999</v>
      </c>
      <c r="I125" s="283"/>
      <c r="J125" s="167"/>
      <c r="K125" s="167"/>
      <c r="L125" s="171"/>
      <c r="M125" s="172"/>
      <c r="N125" s="167"/>
      <c r="O125" s="167"/>
      <c r="P125" s="167"/>
      <c r="Q125" s="167"/>
      <c r="R125" s="167"/>
      <c r="S125" s="167"/>
      <c r="T125" s="173"/>
      <c r="AT125" s="174" t="s">
        <v>143</v>
      </c>
      <c r="AU125" s="174" t="s">
        <v>83</v>
      </c>
      <c r="AV125" s="174" t="s">
        <v>83</v>
      </c>
      <c r="AW125" s="174" t="s">
        <v>90</v>
      </c>
      <c r="AX125" s="174" t="s">
        <v>75</v>
      </c>
      <c r="AY125" s="174" t="s">
        <v>134</v>
      </c>
    </row>
    <row r="126" spans="2:65" s="6" customFormat="1" ht="15.75" customHeight="1" x14ac:dyDescent="0.3">
      <c r="B126" s="166"/>
      <c r="C126" s="167"/>
      <c r="D126" s="168" t="s">
        <v>143</v>
      </c>
      <c r="E126" s="167"/>
      <c r="F126" s="169" t="s">
        <v>173</v>
      </c>
      <c r="G126" s="167"/>
      <c r="H126" s="170">
        <v>-1.5760000000000001</v>
      </c>
      <c r="I126" s="283"/>
      <c r="J126" s="167"/>
      <c r="K126" s="167"/>
      <c r="L126" s="171"/>
      <c r="M126" s="172"/>
      <c r="N126" s="167"/>
      <c r="O126" s="167"/>
      <c r="P126" s="167"/>
      <c r="Q126" s="167"/>
      <c r="R126" s="167"/>
      <c r="S126" s="167"/>
      <c r="T126" s="173"/>
      <c r="AT126" s="174" t="s">
        <v>143</v>
      </c>
      <c r="AU126" s="174" t="s">
        <v>83</v>
      </c>
      <c r="AV126" s="174" t="s">
        <v>83</v>
      </c>
      <c r="AW126" s="174" t="s">
        <v>90</v>
      </c>
      <c r="AX126" s="174" t="s">
        <v>75</v>
      </c>
      <c r="AY126" s="174" t="s">
        <v>134</v>
      </c>
    </row>
    <row r="127" spans="2:65" s="6" customFormat="1" ht="15.75" customHeight="1" x14ac:dyDescent="0.3">
      <c r="B127" s="175"/>
      <c r="C127" s="176"/>
      <c r="D127" s="168" t="s">
        <v>143</v>
      </c>
      <c r="E127" s="176"/>
      <c r="F127" s="177" t="s">
        <v>146</v>
      </c>
      <c r="G127" s="176"/>
      <c r="H127" s="178">
        <v>47.567</v>
      </c>
      <c r="I127" s="284"/>
      <c r="J127" s="176"/>
      <c r="K127" s="176"/>
      <c r="L127" s="179"/>
      <c r="M127" s="180"/>
      <c r="N127" s="176"/>
      <c r="O127" s="176"/>
      <c r="P127" s="176"/>
      <c r="Q127" s="176"/>
      <c r="R127" s="176"/>
      <c r="S127" s="176"/>
      <c r="T127" s="181"/>
      <c r="AT127" s="182" t="s">
        <v>143</v>
      </c>
      <c r="AU127" s="182" t="s">
        <v>83</v>
      </c>
      <c r="AV127" s="182" t="s">
        <v>141</v>
      </c>
      <c r="AW127" s="182" t="s">
        <v>90</v>
      </c>
      <c r="AX127" s="182" t="s">
        <v>23</v>
      </c>
      <c r="AY127" s="182" t="s">
        <v>134</v>
      </c>
    </row>
    <row r="128" spans="2:65" s="6" customFormat="1" ht="15.75" customHeight="1" x14ac:dyDescent="0.3">
      <c r="B128" s="23"/>
      <c r="C128" s="146" t="s">
        <v>174</v>
      </c>
      <c r="D128" s="146" t="s">
        <v>137</v>
      </c>
      <c r="E128" s="147" t="s">
        <v>175</v>
      </c>
      <c r="F128" s="148" t="s">
        <v>176</v>
      </c>
      <c r="G128" s="149" t="s">
        <v>140</v>
      </c>
      <c r="H128" s="150">
        <v>9.2430000000000003</v>
      </c>
      <c r="I128" s="281">
        <v>490</v>
      </c>
      <c r="J128" s="152">
        <f>ROUND($I$128*$H$128,2)</f>
        <v>4529.07</v>
      </c>
      <c r="K128" s="148" t="s">
        <v>150</v>
      </c>
      <c r="L128" s="43"/>
      <c r="M128" s="153"/>
      <c r="N128" s="154" t="s">
        <v>46</v>
      </c>
      <c r="O128" s="24"/>
      <c r="P128" s="155">
        <f>$O$128*$H$128</f>
        <v>0</v>
      </c>
      <c r="Q128" s="155">
        <v>0.1434</v>
      </c>
      <c r="R128" s="155">
        <f>$Q$128*$H$128</f>
        <v>1.3254462</v>
      </c>
      <c r="S128" s="155">
        <v>0</v>
      </c>
      <c r="T128" s="156">
        <f>$S$128*$H$128</f>
        <v>0</v>
      </c>
      <c r="AR128" s="89" t="s">
        <v>141</v>
      </c>
      <c r="AT128" s="89" t="s">
        <v>137</v>
      </c>
      <c r="AU128" s="89" t="s">
        <v>83</v>
      </c>
      <c r="AY128" s="6" t="s">
        <v>134</v>
      </c>
      <c r="BE128" s="157">
        <f>IF($N$128="základní",$J$128,0)</f>
        <v>4529.07</v>
      </c>
      <c r="BF128" s="157">
        <f>IF($N$128="snížená",$J$128,0)</f>
        <v>0</v>
      </c>
      <c r="BG128" s="157">
        <f>IF($N$128="zákl. přenesená",$J$128,0)</f>
        <v>0</v>
      </c>
      <c r="BH128" s="157">
        <f>IF($N$128="sníž. přenesená",$J$128,0)</f>
        <v>0</v>
      </c>
      <c r="BI128" s="157">
        <f>IF($N$128="nulová",$J$128,0)</f>
        <v>0</v>
      </c>
      <c r="BJ128" s="89" t="s">
        <v>23</v>
      </c>
      <c r="BK128" s="157">
        <f>ROUND($I$128*$H$128,2)</f>
        <v>4529.07</v>
      </c>
      <c r="BL128" s="89" t="s">
        <v>141</v>
      </c>
      <c r="BM128" s="89" t="s">
        <v>177</v>
      </c>
    </row>
    <row r="129" spans="2:65" s="6" customFormat="1" ht="27" customHeight="1" x14ac:dyDescent="0.3">
      <c r="B129" s="23"/>
      <c r="C129" s="24"/>
      <c r="D129" s="160" t="s">
        <v>152</v>
      </c>
      <c r="E129" s="24"/>
      <c r="F129" s="183" t="s">
        <v>178</v>
      </c>
      <c r="G129" s="24"/>
      <c r="H129" s="24"/>
      <c r="I129" s="285"/>
      <c r="J129" s="24"/>
      <c r="K129" s="24"/>
      <c r="L129" s="43"/>
      <c r="M129" s="56"/>
      <c r="N129" s="24"/>
      <c r="O129" s="24"/>
      <c r="P129" s="24"/>
      <c r="Q129" s="24"/>
      <c r="R129" s="24"/>
      <c r="S129" s="24"/>
      <c r="T129" s="57"/>
      <c r="AT129" s="6" t="s">
        <v>152</v>
      </c>
      <c r="AU129" s="6" t="s">
        <v>83</v>
      </c>
    </row>
    <row r="130" spans="2:65" s="6" customFormat="1" ht="15.75" customHeight="1" x14ac:dyDescent="0.3">
      <c r="B130" s="158"/>
      <c r="C130" s="159"/>
      <c r="D130" s="168" t="s">
        <v>143</v>
      </c>
      <c r="E130" s="159"/>
      <c r="F130" s="161" t="s">
        <v>144</v>
      </c>
      <c r="G130" s="159"/>
      <c r="H130" s="159"/>
      <c r="I130" s="282"/>
      <c r="J130" s="159"/>
      <c r="K130" s="159"/>
      <c r="L130" s="162"/>
      <c r="M130" s="163"/>
      <c r="N130" s="159"/>
      <c r="O130" s="159"/>
      <c r="P130" s="159"/>
      <c r="Q130" s="159"/>
      <c r="R130" s="159"/>
      <c r="S130" s="159"/>
      <c r="T130" s="164"/>
      <c r="AT130" s="165" t="s">
        <v>143</v>
      </c>
      <c r="AU130" s="165" t="s">
        <v>83</v>
      </c>
      <c r="AV130" s="165" t="s">
        <v>23</v>
      </c>
      <c r="AW130" s="165" t="s">
        <v>90</v>
      </c>
      <c r="AX130" s="165" t="s">
        <v>75</v>
      </c>
      <c r="AY130" s="165" t="s">
        <v>134</v>
      </c>
    </row>
    <row r="131" spans="2:65" s="6" customFormat="1" ht="15.75" customHeight="1" x14ac:dyDescent="0.3">
      <c r="B131" s="166"/>
      <c r="C131" s="167"/>
      <c r="D131" s="168" t="s">
        <v>143</v>
      </c>
      <c r="E131" s="167"/>
      <c r="F131" s="169" t="s">
        <v>179</v>
      </c>
      <c r="G131" s="167"/>
      <c r="H131" s="170">
        <v>13.041</v>
      </c>
      <c r="I131" s="283"/>
      <c r="J131" s="167"/>
      <c r="K131" s="167"/>
      <c r="L131" s="171"/>
      <c r="M131" s="172"/>
      <c r="N131" s="167"/>
      <c r="O131" s="167"/>
      <c r="P131" s="167"/>
      <c r="Q131" s="167"/>
      <c r="R131" s="167"/>
      <c r="S131" s="167"/>
      <c r="T131" s="173"/>
      <c r="AT131" s="174" t="s">
        <v>143</v>
      </c>
      <c r="AU131" s="174" t="s">
        <v>83</v>
      </c>
      <c r="AV131" s="174" t="s">
        <v>83</v>
      </c>
      <c r="AW131" s="174" t="s">
        <v>90</v>
      </c>
      <c r="AX131" s="174" t="s">
        <v>75</v>
      </c>
      <c r="AY131" s="174" t="s">
        <v>134</v>
      </c>
    </row>
    <row r="132" spans="2:65" s="6" customFormat="1" ht="15.75" customHeight="1" x14ac:dyDescent="0.3">
      <c r="B132" s="158"/>
      <c r="C132" s="159"/>
      <c r="D132" s="168" t="s">
        <v>143</v>
      </c>
      <c r="E132" s="159"/>
      <c r="F132" s="161" t="s">
        <v>180</v>
      </c>
      <c r="G132" s="159"/>
      <c r="H132" s="159"/>
      <c r="I132" s="282"/>
      <c r="J132" s="159"/>
      <c r="K132" s="159"/>
      <c r="L132" s="162"/>
      <c r="M132" s="163"/>
      <c r="N132" s="159"/>
      <c r="O132" s="159"/>
      <c r="P132" s="159"/>
      <c r="Q132" s="159"/>
      <c r="R132" s="159"/>
      <c r="S132" s="159"/>
      <c r="T132" s="164"/>
      <c r="AT132" s="165" t="s">
        <v>143</v>
      </c>
      <c r="AU132" s="165" t="s">
        <v>83</v>
      </c>
      <c r="AV132" s="165" t="s">
        <v>23</v>
      </c>
      <c r="AW132" s="165" t="s">
        <v>90</v>
      </c>
      <c r="AX132" s="165" t="s">
        <v>75</v>
      </c>
      <c r="AY132" s="165" t="s">
        <v>134</v>
      </c>
    </row>
    <row r="133" spans="2:65" s="6" customFormat="1" ht="15.75" customHeight="1" x14ac:dyDescent="0.3">
      <c r="B133" s="166"/>
      <c r="C133" s="167"/>
      <c r="D133" s="168" t="s">
        <v>143</v>
      </c>
      <c r="E133" s="167"/>
      <c r="F133" s="169" t="s">
        <v>181</v>
      </c>
      <c r="G133" s="167"/>
      <c r="H133" s="170">
        <v>-3.798</v>
      </c>
      <c r="I133" s="283"/>
      <c r="J133" s="167"/>
      <c r="K133" s="167"/>
      <c r="L133" s="171"/>
      <c r="M133" s="172"/>
      <c r="N133" s="167"/>
      <c r="O133" s="167"/>
      <c r="P133" s="167"/>
      <c r="Q133" s="167"/>
      <c r="R133" s="167"/>
      <c r="S133" s="167"/>
      <c r="T133" s="173"/>
      <c r="AT133" s="174" t="s">
        <v>143</v>
      </c>
      <c r="AU133" s="174" t="s">
        <v>83</v>
      </c>
      <c r="AV133" s="174" t="s">
        <v>83</v>
      </c>
      <c r="AW133" s="174" t="s">
        <v>90</v>
      </c>
      <c r="AX133" s="174" t="s">
        <v>75</v>
      </c>
      <c r="AY133" s="174" t="s">
        <v>134</v>
      </c>
    </row>
    <row r="134" spans="2:65" s="6" customFormat="1" ht="15.75" customHeight="1" x14ac:dyDescent="0.3">
      <c r="B134" s="175"/>
      <c r="C134" s="176"/>
      <c r="D134" s="168" t="s">
        <v>143</v>
      </c>
      <c r="E134" s="176"/>
      <c r="F134" s="177" t="s">
        <v>146</v>
      </c>
      <c r="G134" s="176"/>
      <c r="H134" s="178">
        <v>9.2430000000000003</v>
      </c>
      <c r="I134" s="284"/>
      <c r="J134" s="176"/>
      <c r="K134" s="176"/>
      <c r="L134" s="179"/>
      <c r="M134" s="180"/>
      <c r="N134" s="176"/>
      <c r="O134" s="176"/>
      <c r="P134" s="176"/>
      <c r="Q134" s="176"/>
      <c r="R134" s="176"/>
      <c r="S134" s="176"/>
      <c r="T134" s="181"/>
      <c r="AT134" s="182" t="s">
        <v>143</v>
      </c>
      <c r="AU134" s="182" t="s">
        <v>83</v>
      </c>
      <c r="AV134" s="182" t="s">
        <v>141</v>
      </c>
      <c r="AW134" s="182" t="s">
        <v>90</v>
      </c>
      <c r="AX134" s="182" t="s">
        <v>23</v>
      </c>
      <c r="AY134" s="182" t="s">
        <v>134</v>
      </c>
    </row>
    <row r="135" spans="2:65" s="6" customFormat="1" ht="15.75" customHeight="1" x14ac:dyDescent="0.3">
      <c r="B135" s="23"/>
      <c r="C135" s="146" t="s">
        <v>182</v>
      </c>
      <c r="D135" s="146" t="s">
        <v>137</v>
      </c>
      <c r="E135" s="147" t="s">
        <v>183</v>
      </c>
      <c r="F135" s="148" t="s">
        <v>184</v>
      </c>
      <c r="G135" s="149" t="s">
        <v>140</v>
      </c>
      <c r="H135" s="150">
        <v>72.412000000000006</v>
      </c>
      <c r="I135" s="281">
        <v>570</v>
      </c>
      <c r="J135" s="152">
        <f>ROUND($I$135*$H$135,2)</f>
        <v>41274.839999999997</v>
      </c>
      <c r="K135" s="148"/>
      <c r="L135" s="43"/>
      <c r="M135" s="153"/>
      <c r="N135" s="154" t="s">
        <v>46</v>
      </c>
      <c r="O135" s="24"/>
      <c r="P135" s="155">
        <f>$O$135*$H$135</f>
        <v>0</v>
      </c>
      <c r="Q135" s="155">
        <v>0.13414999999999999</v>
      </c>
      <c r="R135" s="155">
        <f>$Q$135*$H$135</f>
        <v>9.7140698000000008</v>
      </c>
      <c r="S135" s="155">
        <v>0</v>
      </c>
      <c r="T135" s="156">
        <f>$S$135*$H$135</f>
        <v>0</v>
      </c>
      <c r="AR135" s="89" t="s">
        <v>141</v>
      </c>
      <c r="AT135" s="89" t="s">
        <v>137</v>
      </c>
      <c r="AU135" s="89" t="s">
        <v>83</v>
      </c>
      <c r="AY135" s="6" t="s">
        <v>134</v>
      </c>
      <c r="BE135" s="157">
        <f>IF($N$135="základní",$J$135,0)</f>
        <v>41274.839999999997</v>
      </c>
      <c r="BF135" s="157">
        <f>IF($N$135="snížená",$J$135,0)</f>
        <v>0</v>
      </c>
      <c r="BG135" s="157">
        <f>IF($N$135="zákl. přenesená",$J$135,0)</f>
        <v>0</v>
      </c>
      <c r="BH135" s="157">
        <f>IF($N$135="sníž. přenesená",$J$135,0)</f>
        <v>0</v>
      </c>
      <c r="BI135" s="157">
        <f>IF($N$135="nulová",$J$135,0)</f>
        <v>0</v>
      </c>
      <c r="BJ135" s="89" t="s">
        <v>23</v>
      </c>
      <c r="BK135" s="157">
        <f>ROUND($I$135*$H$135,2)</f>
        <v>41274.839999999997</v>
      </c>
      <c r="BL135" s="89" t="s">
        <v>141</v>
      </c>
      <c r="BM135" s="89" t="s">
        <v>185</v>
      </c>
    </row>
    <row r="136" spans="2:65" s="6" customFormat="1" ht="15.75" customHeight="1" x14ac:dyDescent="0.3">
      <c r="B136" s="158"/>
      <c r="C136" s="159"/>
      <c r="D136" s="160" t="s">
        <v>143</v>
      </c>
      <c r="E136" s="161"/>
      <c r="F136" s="161" t="s">
        <v>144</v>
      </c>
      <c r="G136" s="159"/>
      <c r="H136" s="159"/>
      <c r="I136" s="282"/>
      <c r="J136" s="159"/>
      <c r="K136" s="159"/>
      <c r="L136" s="162"/>
      <c r="M136" s="163"/>
      <c r="N136" s="159"/>
      <c r="O136" s="159"/>
      <c r="P136" s="159"/>
      <c r="Q136" s="159"/>
      <c r="R136" s="159"/>
      <c r="S136" s="159"/>
      <c r="T136" s="164"/>
      <c r="AT136" s="165" t="s">
        <v>143</v>
      </c>
      <c r="AU136" s="165" t="s">
        <v>83</v>
      </c>
      <c r="AV136" s="165" t="s">
        <v>23</v>
      </c>
      <c r="AW136" s="165" t="s">
        <v>90</v>
      </c>
      <c r="AX136" s="165" t="s">
        <v>75</v>
      </c>
      <c r="AY136" s="165" t="s">
        <v>134</v>
      </c>
    </row>
    <row r="137" spans="2:65" s="6" customFormat="1" ht="15.75" customHeight="1" x14ac:dyDescent="0.3">
      <c r="B137" s="158"/>
      <c r="C137" s="159"/>
      <c r="D137" s="168" t="s">
        <v>143</v>
      </c>
      <c r="E137" s="159"/>
      <c r="F137" s="161" t="s">
        <v>159</v>
      </c>
      <c r="G137" s="159"/>
      <c r="H137" s="159"/>
      <c r="I137" s="282"/>
      <c r="J137" s="159"/>
      <c r="K137" s="159"/>
      <c r="L137" s="162"/>
      <c r="M137" s="163"/>
      <c r="N137" s="159"/>
      <c r="O137" s="159"/>
      <c r="P137" s="159"/>
      <c r="Q137" s="159"/>
      <c r="R137" s="159"/>
      <c r="S137" s="159"/>
      <c r="T137" s="164"/>
      <c r="AT137" s="165" t="s">
        <v>143</v>
      </c>
      <c r="AU137" s="165" t="s">
        <v>83</v>
      </c>
      <c r="AV137" s="165" t="s">
        <v>23</v>
      </c>
      <c r="AW137" s="165" t="s">
        <v>90</v>
      </c>
      <c r="AX137" s="165" t="s">
        <v>75</v>
      </c>
      <c r="AY137" s="165" t="s">
        <v>134</v>
      </c>
    </row>
    <row r="138" spans="2:65" s="6" customFormat="1" ht="15.75" customHeight="1" x14ac:dyDescent="0.3">
      <c r="B138" s="166"/>
      <c r="C138" s="167"/>
      <c r="D138" s="168" t="s">
        <v>143</v>
      </c>
      <c r="E138" s="167"/>
      <c r="F138" s="169" t="s">
        <v>186</v>
      </c>
      <c r="G138" s="167"/>
      <c r="H138" s="170">
        <v>19.169</v>
      </c>
      <c r="I138" s="283"/>
      <c r="J138" s="167"/>
      <c r="K138" s="167"/>
      <c r="L138" s="171"/>
      <c r="M138" s="172"/>
      <c r="N138" s="167"/>
      <c r="O138" s="167"/>
      <c r="P138" s="167"/>
      <c r="Q138" s="167"/>
      <c r="R138" s="167"/>
      <c r="S138" s="167"/>
      <c r="T138" s="173"/>
      <c r="AT138" s="174" t="s">
        <v>143</v>
      </c>
      <c r="AU138" s="174" t="s">
        <v>83</v>
      </c>
      <c r="AV138" s="174" t="s">
        <v>83</v>
      </c>
      <c r="AW138" s="174" t="s">
        <v>90</v>
      </c>
      <c r="AX138" s="174" t="s">
        <v>75</v>
      </c>
      <c r="AY138" s="174" t="s">
        <v>134</v>
      </c>
    </row>
    <row r="139" spans="2:65" s="6" customFormat="1" ht="15.75" customHeight="1" x14ac:dyDescent="0.3">
      <c r="B139" s="166"/>
      <c r="C139" s="167"/>
      <c r="D139" s="168" t="s">
        <v>143</v>
      </c>
      <c r="E139" s="167"/>
      <c r="F139" s="169" t="s">
        <v>187</v>
      </c>
      <c r="G139" s="167"/>
      <c r="H139" s="170">
        <v>26.341999999999999</v>
      </c>
      <c r="I139" s="283"/>
      <c r="J139" s="167"/>
      <c r="K139" s="167"/>
      <c r="L139" s="171"/>
      <c r="M139" s="172"/>
      <c r="N139" s="167"/>
      <c r="O139" s="167"/>
      <c r="P139" s="167"/>
      <c r="Q139" s="167"/>
      <c r="R139" s="167"/>
      <c r="S139" s="167"/>
      <c r="T139" s="173"/>
      <c r="AT139" s="174" t="s">
        <v>143</v>
      </c>
      <c r="AU139" s="174" t="s">
        <v>83</v>
      </c>
      <c r="AV139" s="174" t="s">
        <v>83</v>
      </c>
      <c r="AW139" s="174" t="s">
        <v>90</v>
      </c>
      <c r="AX139" s="174" t="s">
        <v>75</v>
      </c>
      <c r="AY139" s="174" t="s">
        <v>134</v>
      </c>
    </row>
    <row r="140" spans="2:65" s="6" customFormat="1" ht="15.75" customHeight="1" x14ac:dyDescent="0.3">
      <c r="B140" s="166"/>
      <c r="C140" s="167"/>
      <c r="D140" s="168" t="s">
        <v>143</v>
      </c>
      <c r="E140" s="167"/>
      <c r="F140" s="169" t="s">
        <v>188</v>
      </c>
      <c r="G140" s="167"/>
      <c r="H140" s="170">
        <v>4.91</v>
      </c>
      <c r="I140" s="283"/>
      <c r="J140" s="167"/>
      <c r="K140" s="167"/>
      <c r="L140" s="171"/>
      <c r="M140" s="172"/>
      <c r="N140" s="167"/>
      <c r="O140" s="167"/>
      <c r="P140" s="167"/>
      <c r="Q140" s="167"/>
      <c r="R140" s="167"/>
      <c r="S140" s="167"/>
      <c r="T140" s="173"/>
      <c r="AT140" s="174" t="s">
        <v>143</v>
      </c>
      <c r="AU140" s="174" t="s">
        <v>83</v>
      </c>
      <c r="AV140" s="174" t="s">
        <v>83</v>
      </c>
      <c r="AW140" s="174" t="s">
        <v>90</v>
      </c>
      <c r="AX140" s="174" t="s">
        <v>75</v>
      </c>
      <c r="AY140" s="174" t="s">
        <v>134</v>
      </c>
    </row>
    <row r="141" spans="2:65" s="6" customFormat="1" ht="15.75" customHeight="1" x14ac:dyDescent="0.3">
      <c r="B141" s="166"/>
      <c r="C141" s="167"/>
      <c r="D141" s="168" t="s">
        <v>143</v>
      </c>
      <c r="E141" s="167"/>
      <c r="F141" s="169" t="s">
        <v>189</v>
      </c>
      <c r="G141" s="167"/>
      <c r="H141" s="170">
        <v>26.79</v>
      </c>
      <c r="I141" s="283"/>
      <c r="J141" s="167"/>
      <c r="K141" s="167"/>
      <c r="L141" s="171"/>
      <c r="M141" s="172"/>
      <c r="N141" s="167"/>
      <c r="O141" s="167"/>
      <c r="P141" s="167"/>
      <c r="Q141" s="167"/>
      <c r="R141" s="167"/>
      <c r="S141" s="167"/>
      <c r="T141" s="173"/>
      <c r="AT141" s="174" t="s">
        <v>143</v>
      </c>
      <c r="AU141" s="174" t="s">
        <v>83</v>
      </c>
      <c r="AV141" s="174" t="s">
        <v>83</v>
      </c>
      <c r="AW141" s="174" t="s">
        <v>90</v>
      </c>
      <c r="AX141" s="174" t="s">
        <v>75</v>
      </c>
      <c r="AY141" s="174" t="s">
        <v>134</v>
      </c>
    </row>
    <row r="142" spans="2:65" s="6" customFormat="1" ht="15.75" customHeight="1" x14ac:dyDescent="0.3">
      <c r="B142" s="158"/>
      <c r="C142" s="159"/>
      <c r="D142" s="168" t="s">
        <v>143</v>
      </c>
      <c r="E142" s="159"/>
      <c r="F142" s="161" t="s">
        <v>162</v>
      </c>
      <c r="G142" s="159"/>
      <c r="H142" s="159"/>
      <c r="I142" s="282"/>
      <c r="J142" s="159"/>
      <c r="K142" s="159"/>
      <c r="L142" s="162"/>
      <c r="M142" s="163"/>
      <c r="N142" s="159"/>
      <c r="O142" s="159"/>
      <c r="P142" s="159"/>
      <c r="Q142" s="159"/>
      <c r="R142" s="159"/>
      <c r="S142" s="159"/>
      <c r="T142" s="164"/>
      <c r="AT142" s="165" t="s">
        <v>143</v>
      </c>
      <c r="AU142" s="165" t="s">
        <v>83</v>
      </c>
      <c r="AV142" s="165" t="s">
        <v>23</v>
      </c>
      <c r="AW142" s="165" t="s">
        <v>90</v>
      </c>
      <c r="AX142" s="165" t="s">
        <v>75</v>
      </c>
      <c r="AY142" s="165" t="s">
        <v>134</v>
      </c>
    </row>
    <row r="143" spans="2:65" s="6" customFormat="1" ht="15.75" customHeight="1" x14ac:dyDescent="0.3">
      <c r="B143" s="166"/>
      <c r="C143" s="167"/>
      <c r="D143" s="168" t="s">
        <v>143</v>
      </c>
      <c r="E143" s="167"/>
      <c r="F143" s="169" t="s">
        <v>190</v>
      </c>
      <c r="G143" s="167"/>
      <c r="H143" s="170">
        <v>1.899</v>
      </c>
      <c r="I143" s="283"/>
      <c r="J143" s="167"/>
      <c r="K143" s="167"/>
      <c r="L143" s="171"/>
      <c r="M143" s="172"/>
      <c r="N143" s="167"/>
      <c r="O143" s="167"/>
      <c r="P143" s="167"/>
      <c r="Q143" s="167"/>
      <c r="R143" s="167"/>
      <c r="S143" s="167"/>
      <c r="T143" s="173"/>
      <c r="AT143" s="174" t="s">
        <v>143</v>
      </c>
      <c r="AU143" s="174" t="s">
        <v>83</v>
      </c>
      <c r="AV143" s="174" t="s">
        <v>83</v>
      </c>
      <c r="AW143" s="174" t="s">
        <v>90</v>
      </c>
      <c r="AX143" s="174" t="s">
        <v>75</v>
      </c>
      <c r="AY143" s="174" t="s">
        <v>134</v>
      </c>
    </row>
    <row r="144" spans="2:65" s="6" customFormat="1" ht="15.75" customHeight="1" x14ac:dyDescent="0.3">
      <c r="B144" s="158"/>
      <c r="C144" s="159"/>
      <c r="D144" s="168" t="s">
        <v>143</v>
      </c>
      <c r="E144" s="159"/>
      <c r="F144" s="161" t="s">
        <v>164</v>
      </c>
      <c r="G144" s="159"/>
      <c r="H144" s="159"/>
      <c r="I144" s="282"/>
      <c r="J144" s="159"/>
      <c r="K144" s="159"/>
      <c r="L144" s="162"/>
      <c r="M144" s="163"/>
      <c r="N144" s="159"/>
      <c r="O144" s="159"/>
      <c r="P144" s="159"/>
      <c r="Q144" s="159"/>
      <c r="R144" s="159"/>
      <c r="S144" s="159"/>
      <c r="T144" s="164"/>
      <c r="AT144" s="165" t="s">
        <v>143</v>
      </c>
      <c r="AU144" s="165" t="s">
        <v>83</v>
      </c>
      <c r="AV144" s="165" t="s">
        <v>23</v>
      </c>
      <c r="AW144" s="165" t="s">
        <v>90</v>
      </c>
      <c r="AX144" s="165" t="s">
        <v>75</v>
      </c>
      <c r="AY144" s="165" t="s">
        <v>134</v>
      </c>
    </row>
    <row r="145" spans="2:65" s="6" customFormat="1" ht="15.75" customHeight="1" x14ac:dyDescent="0.3">
      <c r="B145" s="166"/>
      <c r="C145" s="167"/>
      <c r="D145" s="168" t="s">
        <v>143</v>
      </c>
      <c r="E145" s="167"/>
      <c r="F145" s="169" t="s">
        <v>191</v>
      </c>
      <c r="G145" s="167"/>
      <c r="H145" s="170">
        <v>-1.379</v>
      </c>
      <c r="I145" s="283"/>
      <c r="J145" s="167"/>
      <c r="K145" s="167"/>
      <c r="L145" s="171"/>
      <c r="M145" s="172"/>
      <c r="N145" s="167"/>
      <c r="O145" s="167"/>
      <c r="P145" s="167"/>
      <c r="Q145" s="167"/>
      <c r="R145" s="167"/>
      <c r="S145" s="167"/>
      <c r="T145" s="173"/>
      <c r="AT145" s="174" t="s">
        <v>143</v>
      </c>
      <c r="AU145" s="174" t="s">
        <v>83</v>
      </c>
      <c r="AV145" s="174" t="s">
        <v>83</v>
      </c>
      <c r="AW145" s="174" t="s">
        <v>90</v>
      </c>
      <c r="AX145" s="174" t="s">
        <v>75</v>
      </c>
      <c r="AY145" s="174" t="s">
        <v>134</v>
      </c>
    </row>
    <row r="146" spans="2:65" s="6" customFormat="1" ht="15.75" customHeight="1" x14ac:dyDescent="0.3">
      <c r="B146" s="166"/>
      <c r="C146" s="167"/>
      <c r="D146" s="168" t="s">
        <v>143</v>
      </c>
      <c r="E146" s="167"/>
      <c r="F146" s="169" t="s">
        <v>192</v>
      </c>
      <c r="G146" s="167"/>
      <c r="H146" s="170">
        <v>-5.319</v>
      </c>
      <c r="I146" s="283"/>
      <c r="J146" s="167"/>
      <c r="K146" s="167"/>
      <c r="L146" s="171"/>
      <c r="M146" s="172"/>
      <c r="N146" s="167"/>
      <c r="O146" s="167"/>
      <c r="P146" s="167"/>
      <c r="Q146" s="167"/>
      <c r="R146" s="167"/>
      <c r="S146" s="167"/>
      <c r="T146" s="173"/>
      <c r="AT146" s="174" t="s">
        <v>143</v>
      </c>
      <c r="AU146" s="174" t="s">
        <v>83</v>
      </c>
      <c r="AV146" s="174" t="s">
        <v>83</v>
      </c>
      <c r="AW146" s="174" t="s">
        <v>90</v>
      </c>
      <c r="AX146" s="174" t="s">
        <v>75</v>
      </c>
      <c r="AY146" s="174" t="s">
        <v>134</v>
      </c>
    </row>
    <row r="147" spans="2:65" s="6" customFormat="1" ht="15.75" customHeight="1" x14ac:dyDescent="0.3">
      <c r="B147" s="175"/>
      <c r="C147" s="176"/>
      <c r="D147" s="168" t="s">
        <v>143</v>
      </c>
      <c r="E147" s="176"/>
      <c r="F147" s="177" t="s">
        <v>146</v>
      </c>
      <c r="G147" s="176"/>
      <c r="H147" s="178">
        <v>72.412000000000006</v>
      </c>
      <c r="I147" s="284"/>
      <c r="J147" s="176"/>
      <c r="K147" s="176"/>
      <c r="L147" s="179"/>
      <c r="M147" s="180"/>
      <c r="N147" s="176"/>
      <c r="O147" s="176"/>
      <c r="P147" s="176"/>
      <c r="Q147" s="176"/>
      <c r="R147" s="176"/>
      <c r="S147" s="176"/>
      <c r="T147" s="181"/>
      <c r="AT147" s="182" t="s">
        <v>143</v>
      </c>
      <c r="AU147" s="182" t="s">
        <v>83</v>
      </c>
      <c r="AV147" s="182" t="s">
        <v>141</v>
      </c>
      <c r="AW147" s="182" t="s">
        <v>90</v>
      </c>
      <c r="AX147" s="182" t="s">
        <v>23</v>
      </c>
      <c r="AY147" s="182" t="s">
        <v>134</v>
      </c>
    </row>
    <row r="148" spans="2:65" s="6" customFormat="1" ht="15.75" customHeight="1" x14ac:dyDescent="0.3">
      <c r="B148" s="23"/>
      <c r="C148" s="146" t="s">
        <v>193</v>
      </c>
      <c r="D148" s="146" t="s">
        <v>137</v>
      </c>
      <c r="E148" s="147" t="s">
        <v>194</v>
      </c>
      <c r="F148" s="148" t="s">
        <v>195</v>
      </c>
      <c r="G148" s="149" t="s">
        <v>196</v>
      </c>
      <c r="H148" s="150">
        <v>1</v>
      </c>
      <c r="I148" s="281">
        <v>1300</v>
      </c>
      <c r="J148" s="152">
        <f>ROUND($I$148*$H$148,2)</f>
        <v>1300</v>
      </c>
      <c r="K148" s="148"/>
      <c r="L148" s="43"/>
      <c r="M148" s="153"/>
      <c r="N148" s="154" t="s">
        <v>46</v>
      </c>
      <c r="O148" s="24"/>
      <c r="P148" s="155">
        <f>$O$148*$H$148</f>
        <v>0</v>
      </c>
      <c r="Q148" s="155">
        <v>0</v>
      </c>
      <c r="R148" s="155">
        <f>$Q$148*$H$148</f>
        <v>0</v>
      </c>
      <c r="S148" s="155">
        <v>0</v>
      </c>
      <c r="T148" s="156">
        <f>$S$148*$H$148</f>
        <v>0</v>
      </c>
      <c r="AR148" s="89" t="s">
        <v>141</v>
      </c>
      <c r="AT148" s="89" t="s">
        <v>137</v>
      </c>
      <c r="AU148" s="89" t="s">
        <v>83</v>
      </c>
      <c r="AY148" s="6" t="s">
        <v>134</v>
      </c>
      <c r="BE148" s="157">
        <f>IF($N$148="základní",$J$148,0)</f>
        <v>1300</v>
      </c>
      <c r="BF148" s="157">
        <f>IF($N$148="snížená",$J$148,0)</f>
        <v>0</v>
      </c>
      <c r="BG148" s="157">
        <f>IF($N$148="zákl. přenesená",$J$148,0)</f>
        <v>0</v>
      </c>
      <c r="BH148" s="157">
        <f>IF($N$148="sníž. přenesená",$J$148,0)</f>
        <v>0</v>
      </c>
      <c r="BI148" s="157">
        <f>IF($N$148="nulová",$J$148,0)</f>
        <v>0</v>
      </c>
      <c r="BJ148" s="89" t="s">
        <v>23</v>
      </c>
      <c r="BK148" s="157">
        <f>ROUND($I$148*$H$148,2)</f>
        <v>1300</v>
      </c>
      <c r="BL148" s="89" t="s">
        <v>141</v>
      </c>
      <c r="BM148" s="89" t="s">
        <v>197</v>
      </c>
    </row>
    <row r="149" spans="2:65" s="6" customFormat="1" ht="15.75" customHeight="1" x14ac:dyDescent="0.3">
      <c r="B149" s="166"/>
      <c r="C149" s="167"/>
      <c r="D149" s="160" t="s">
        <v>143</v>
      </c>
      <c r="E149" s="169"/>
      <c r="F149" s="169" t="s">
        <v>23</v>
      </c>
      <c r="G149" s="167"/>
      <c r="H149" s="170">
        <v>1</v>
      </c>
      <c r="I149" s="283"/>
      <c r="J149" s="167"/>
      <c r="K149" s="167"/>
      <c r="L149" s="171"/>
      <c r="M149" s="172"/>
      <c r="N149" s="167"/>
      <c r="O149" s="167"/>
      <c r="P149" s="167"/>
      <c r="Q149" s="167"/>
      <c r="R149" s="167"/>
      <c r="S149" s="167"/>
      <c r="T149" s="173"/>
      <c r="AT149" s="174" t="s">
        <v>143</v>
      </c>
      <c r="AU149" s="174" t="s">
        <v>83</v>
      </c>
      <c r="AV149" s="174" t="s">
        <v>83</v>
      </c>
      <c r="AW149" s="174" t="s">
        <v>90</v>
      </c>
      <c r="AX149" s="174" t="s">
        <v>23</v>
      </c>
      <c r="AY149" s="174" t="s">
        <v>134</v>
      </c>
    </row>
    <row r="150" spans="2:65" s="6" customFormat="1" ht="15.75" customHeight="1" x14ac:dyDescent="0.3">
      <c r="B150" s="23"/>
      <c r="C150" s="146" t="s">
        <v>198</v>
      </c>
      <c r="D150" s="146" t="s">
        <v>137</v>
      </c>
      <c r="E150" s="147" t="s">
        <v>199</v>
      </c>
      <c r="F150" s="148" t="s">
        <v>200</v>
      </c>
      <c r="G150" s="149" t="s">
        <v>196</v>
      </c>
      <c r="H150" s="150">
        <v>1</v>
      </c>
      <c r="I150" s="281">
        <v>500</v>
      </c>
      <c r="J150" s="152">
        <f>ROUND($I$150*$H$150,2)</f>
        <v>500</v>
      </c>
      <c r="K150" s="148"/>
      <c r="L150" s="43"/>
      <c r="M150" s="153"/>
      <c r="N150" s="154" t="s">
        <v>46</v>
      </c>
      <c r="O150" s="24"/>
      <c r="P150" s="155">
        <f>$O$150*$H$150</f>
        <v>0</v>
      </c>
      <c r="Q150" s="155">
        <v>0</v>
      </c>
      <c r="R150" s="155">
        <f>$Q$150*$H$150</f>
        <v>0</v>
      </c>
      <c r="S150" s="155">
        <v>0</v>
      </c>
      <c r="T150" s="156">
        <f>$S$150*$H$150</f>
        <v>0</v>
      </c>
      <c r="AR150" s="89" t="s">
        <v>141</v>
      </c>
      <c r="AT150" s="89" t="s">
        <v>137</v>
      </c>
      <c r="AU150" s="89" t="s">
        <v>83</v>
      </c>
      <c r="AY150" s="6" t="s">
        <v>134</v>
      </c>
      <c r="BE150" s="157">
        <f>IF($N$150="základní",$J$150,0)</f>
        <v>500</v>
      </c>
      <c r="BF150" s="157">
        <f>IF($N$150="snížená",$J$150,0)</f>
        <v>0</v>
      </c>
      <c r="BG150" s="157">
        <f>IF($N$150="zákl. přenesená",$J$150,0)</f>
        <v>0</v>
      </c>
      <c r="BH150" s="157">
        <f>IF($N$150="sníž. přenesená",$J$150,0)</f>
        <v>0</v>
      </c>
      <c r="BI150" s="157">
        <f>IF($N$150="nulová",$J$150,0)</f>
        <v>0</v>
      </c>
      <c r="BJ150" s="89" t="s">
        <v>23</v>
      </c>
      <c r="BK150" s="157">
        <f>ROUND($I$150*$H$150,2)</f>
        <v>500</v>
      </c>
      <c r="BL150" s="89" t="s">
        <v>141</v>
      </c>
      <c r="BM150" s="89" t="s">
        <v>201</v>
      </c>
    </row>
    <row r="151" spans="2:65" s="6" customFormat="1" ht="15.75" customHeight="1" x14ac:dyDescent="0.3">
      <c r="B151" s="166"/>
      <c r="C151" s="167"/>
      <c r="D151" s="160" t="s">
        <v>143</v>
      </c>
      <c r="E151" s="169"/>
      <c r="F151" s="169" t="s">
        <v>23</v>
      </c>
      <c r="G151" s="167"/>
      <c r="H151" s="170">
        <v>1</v>
      </c>
      <c r="I151" s="283"/>
      <c r="J151" s="167"/>
      <c r="K151" s="167"/>
      <c r="L151" s="171"/>
      <c r="M151" s="172"/>
      <c r="N151" s="167"/>
      <c r="O151" s="167"/>
      <c r="P151" s="167"/>
      <c r="Q151" s="167"/>
      <c r="R151" s="167"/>
      <c r="S151" s="167"/>
      <c r="T151" s="173"/>
      <c r="AT151" s="174" t="s">
        <v>143</v>
      </c>
      <c r="AU151" s="174" t="s">
        <v>83</v>
      </c>
      <c r="AV151" s="174" t="s">
        <v>83</v>
      </c>
      <c r="AW151" s="174" t="s">
        <v>90</v>
      </c>
      <c r="AX151" s="174" t="s">
        <v>23</v>
      </c>
      <c r="AY151" s="174" t="s">
        <v>134</v>
      </c>
    </row>
    <row r="152" spans="2:65" s="133" customFormat="1" ht="30.75" customHeight="1" x14ac:dyDescent="0.3">
      <c r="B152" s="134"/>
      <c r="C152" s="135"/>
      <c r="D152" s="135" t="s">
        <v>74</v>
      </c>
      <c r="E152" s="144" t="s">
        <v>182</v>
      </c>
      <c r="F152" s="144" t="s">
        <v>202</v>
      </c>
      <c r="G152" s="135"/>
      <c r="H152" s="135"/>
      <c r="I152" s="286"/>
      <c r="J152" s="145">
        <f>$BK$152</f>
        <v>104751.76000000001</v>
      </c>
      <c r="K152" s="135"/>
      <c r="L152" s="138"/>
      <c r="M152" s="139"/>
      <c r="N152" s="135"/>
      <c r="O152" s="135"/>
      <c r="P152" s="140">
        <f>SUM($P$153:$P$196)</f>
        <v>0</v>
      </c>
      <c r="Q152" s="135"/>
      <c r="R152" s="140">
        <f>SUM($R$153:$R$196)</f>
        <v>12.330052760000001</v>
      </c>
      <c r="S152" s="135"/>
      <c r="T152" s="141">
        <f>SUM($T$153:$T$196)</f>
        <v>0</v>
      </c>
      <c r="AR152" s="142" t="s">
        <v>23</v>
      </c>
      <c r="AT152" s="142" t="s">
        <v>74</v>
      </c>
      <c r="AU152" s="142" t="s">
        <v>23</v>
      </c>
      <c r="AY152" s="142" t="s">
        <v>134</v>
      </c>
      <c r="BK152" s="143">
        <f>SUM($BK$153:$BK$196)</f>
        <v>104751.76000000001</v>
      </c>
    </row>
    <row r="153" spans="2:65" s="6" customFormat="1" ht="15.75" customHeight="1" x14ac:dyDescent="0.3">
      <c r="B153" s="23"/>
      <c r="C153" s="146" t="s">
        <v>203</v>
      </c>
      <c r="D153" s="146" t="s">
        <v>137</v>
      </c>
      <c r="E153" s="147" t="s">
        <v>204</v>
      </c>
      <c r="F153" s="148" t="s">
        <v>205</v>
      </c>
      <c r="G153" s="149" t="s">
        <v>140</v>
      </c>
      <c r="H153" s="150">
        <v>0.75</v>
      </c>
      <c r="I153" s="281">
        <v>75</v>
      </c>
      <c r="J153" s="152">
        <f>ROUND($I$153*$H$153,2)</f>
        <v>56.25</v>
      </c>
      <c r="K153" s="148" t="s">
        <v>150</v>
      </c>
      <c r="L153" s="43"/>
      <c r="M153" s="153"/>
      <c r="N153" s="154" t="s">
        <v>46</v>
      </c>
      <c r="O153" s="24"/>
      <c r="P153" s="155">
        <f>$O$153*$H$153</f>
        <v>0</v>
      </c>
      <c r="Q153" s="155">
        <v>5.7000000000000002E-3</v>
      </c>
      <c r="R153" s="155">
        <f>$Q$153*$H$153</f>
        <v>4.2750000000000002E-3</v>
      </c>
      <c r="S153" s="155">
        <v>0</v>
      </c>
      <c r="T153" s="156">
        <f>$S$153*$H$153</f>
        <v>0</v>
      </c>
      <c r="AR153" s="89" t="s">
        <v>141</v>
      </c>
      <c r="AT153" s="89" t="s">
        <v>137</v>
      </c>
      <c r="AU153" s="89" t="s">
        <v>83</v>
      </c>
      <c r="AY153" s="6" t="s">
        <v>134</v>
      </c>
      <c r="BE153" s="157">
        <f>IF($N$153="základní",$J$153,0)</f>
        <v>56.25</v>
      </c>
      <c r="BF153" s="157">
        <f>IF($N$153="snížená",$J$153,0)</f>
        <v>0</v>
      </c>
      <c r="BG153" s="157">
        <f>IF($N$153="zákl. přenesená",$J$153,0)</f>
        <v>0</v>
      </c>
      <c r="BH153" s="157">
        <f>IF($N$153="sníž. přenesená",$J$153,0)</f>
        <v>0</v>
      </c>
      <c r="BI153" s="157">
        <f>IF($N$153="nulová",$J$153,0)</f>
        <v>0</v>
      </c>
      <c r="BJ153" s="89" t="s">
        <v>23</v>
      </c>
      <c r="BK153" s="157">
        <f>ROUND($I$153*$H$153,2)</f>
        <v>56.25</v>
      </c>
      <c r="BL153" s="89" t="s">
        <v>141</v>
      </c>
      <c r="BM153" s="89" t="s">
        <v>206</v>
      </c>
    </row>
    <row r="154" spans="2:65" s="6" customFormat="1" ht="27" customHeight="1" x14ac:dyDescent="0.3">
      <c r="B154" s="23"/>
      <c r="C154" s="24"/>
      <c r="D154" s="160" t="s">
        <v>152</v>
      </c>
      <c r="E154" s="24"/>
      <c r="F154" s="183" t="s">
        <v>207</v>
      </c>
      <c r="G154" s="24"/>
      <c r="H154" s="24"/>
      <c r="I154" s="285"/>
      <c r="J154" s="24"/>
      <c r="K154" s="24"/>
      <c r="L154" s="43"/>
      <c r="M154" s="56"/>
      <c r="N154" s="24"/>
      <c r="O154" s="24"/>
      <c r="P154" s="24"/>
      <c r="Q154" s="24"/>
      <c r="R154" s="24"/>
      <c r="S154" s="24"/>
      <c r="T154" s="57"/>
      <c r="AT154" s="6" t="s">
        <v>152</v>
      </c>
      <c r="AU154" s="6" t="s">
        <v>83</v>
      </c>
    </row>
    <row r="155" spans="2:65" s="6" customFormat="1" ht="15.75" customHeight="1" x14ac:dyDescent="0.3">
      <c r="B155" s="158"/>
      <c r="C155" s="159"/>
      <c r="D155" s="168" t="s">
        <v>143</v>
      </c>
      <c r="E155" s="159"/>
      <c r="F155" s="161" t="s">
        <v>208</v>
      </c>
      <c r="G155" s="159"/>
      <c r="H155" s="159"/>
      <c r="I155" s="282"/>
      <c r="J155" s="159"/>
      <c r="K155" s="159"/>
      <c r="L155" s="162"/>
      <c r="M155" s="163"/>
      <c r="N155" s="159"/>
      <c r="O155" s="159"/>
      <c r="P155" s="159"/>
      <c r="Q155" s="159"/>
      <c r="R155" s="159"/>
      <c r="S155" s="159"/>
      <c r="T155" s="164"/>
      <c r="AT155" s="165" t="s">
        <v>143</v>
      </c>
      <c r="AU155" s="165" t="s">
        <v>83</v>
      </c>
      <c r="AV155" s="165" t="s">
        <v>23</v>
      </c>
      <c r="AW155" s="165" t="s">
        <v>90</v>
      </c>
      <c r="AX155" s="165" t="s">
        <v>75</v>
      </c>
      <c r="AY155" s="165" t="s">
        <v>134</v>
      </c>
    </row>
    <row r="156" spans="2:65" s="6" customFormat="1" ht="15.75" customHeight="1" x14ac:dyDescent="0.3">
      <c r="B156" s="158"/>
      <c r="C156" s="159"/>
      <c r="D156" s="168" t="s">
        <v>143</v>
      </c>
      <c r="E156" s="159"/>
      <c r="F156" s="161" t="s">
        <v>209</v>
      </c>
      <c r="G156" s="159"/>
      <c r="H156" s="159"/>
      <c r="I156" s="282"/>
      <c r="J156" s="159"/>
      <c r="K156" s="159"/>
      <c r="L156" s="162"/>
      <c r="M156" s="163"/>
      <c r="N156" s="159"/>
      <c r="O156" s="159"/>
      <c r="P156" s="159"/>
      <c r="Q156" s="159"/>
      <c r="R156" s="159"/>
      <c r="S156" s="159"/>
      <c r="T156" s="164"/>
      <c r="AT156" s="165" t="s">
        <v>143</v>
      </c>
      <c r="AU156" s="165" t="s">
        <v>83</v>
      </c>
      <c r="AV156" s="165" t="s">
        <v>23</v>
      </c>
      <c r="AW156" s="165" t="s">
        <v>90</v>
      </c>
      <c r="AX156" s="165" t="s">
        <v>75</v>
      </c>
      <c r="AY156" s="165" t="s">
        <v>134</v>
      </c>
    </row>
    <row r="157" spans="2:65" s="6" customFormat="1" ht="15.75" customHeight="1" x14ac:dyDescent="0.3">
      <c r="B157" s="158"/>
      <c r="C157" s="159"/>
      <c r="D157" s="168" t="s">
        <v>143</v>
      </c>
      <c r="E157" s="159"/>
      <c r="F157" s="161" t="s">
        <v>210</v>
      </c>
      <c r="G157" s="159"/>
      <c r="H157" s="159"/>
      <c r="I157" s="282"/>
      <c r="J157" s="159"/>
      <c r="K157" s="159"/>
      <c r="L157" s="162"/>
      <c r="M157" s="163"/>
      <c r="N157" s="159"/>
      <c r="O157" s="159"/>
      <c r="P157" s="159"/>
      <c r="Q157" s="159"/>
      <c r="R157" s="159"/>
      <c r="S157" s="159"/>
      <c r="T157" s="164"/>
      <c r="AT157" s="165" t="s">
        <v>143</v>
      </c>
      <c r="AU157" s="165" t="s">
        <v>83</v>
      </c>
      <c r="AV157" s="165" t="s">
        <v>23</v>
      </c>
      <c r="AW157" s="165" t="s">
        <v>90</v>
      </c>
      <c r="AX157" s="165" t="s">
        <v>75</v>
      </c>
      <c r="AY157" s="165" t="s">
        <v>134</v>
      </c>
    </row>
    <row r="158" spans="2:65" s="6" customFormat="1" ht="15.75" customHeight="1" x14ac:dyDescent="0.3">
      <c r="B158" s="166"/>
      <c r="C158" s="167"/>
      <c r="D158" s="168" t="s">
        <v>143</v>
      </c>
      <c r="E158" s="167"/>
      <c r="F158" s="169" t="s">
        <v>211</v>
      </c>
      <c r="G158" s="167"/>
      <c r="H158" s="170">
        <v>0.75</v>
      </c>
      <c r="I158" s="283"/>
      <c r="J158" s="167"/>
      <c r="K158" s="167"/>
      <c r="L158" s="171"/>
      <c r="M158" s="172"/>
      <c r="N158" s="167"/>
      <c r="O158" s="167"/>
      <c r="P158" s="167"/>
      <c r="Q158" s="167"/>
      <c r="R158" s="167"/>
      <c r="S158" s="167"/>
      <c r="T158" s="173"/>
      <c r="AT158" s="174" t="s">
        <v>143</v>
      </c>
      <c r="AU158" s="174" t="s">
        <v>83</v>
      </c>
      <c r="AV158" s="174" t="s">
        <v>83</v>
      </c>
      <c r="AW158" s="174" t="s">
        <v>90</v>
      </c>
      <c r="AX158" s="174" t="s">
        <v>23</v>
      </c>
      <c r="AY158" s="174" t="s">
        <v>134</v>
      </c>
    </row>
    <row r="159" spans="2:65" s="6" customFormat="1" ht="15.75" customHeight="1" x14ac:dyDescent="0.3">
      <c r="B159" s="23"/>
      <c r="C159" s="146" t="s">
        <v>212</v>
      </c>
      <c r="D159" s="146" t="s">
        <v>137</v>
      </c>
      <c r="E159" s="147" t="s">
        <v>213</v>
      </c>
      <c r="F159" s="148" t="s">
        <v>214</v>
      </c>
      <c r="G159" s="149" t="s">
        <v>140</v>
      </c>
      <c r="H159" s="150">
        <v>333.78699999999998</v>
      </c>
      <c r="I159" s="281">
        <v>149</v>
      </c>
      <c r="J159" s="152">
        <f>ROUND($I$159*$H$159,2)</f>
        <v>49734.26</v>
      </c>
      <c r="K159" s="148" t="s">
        <v>150</v>
      </c>
      <c r="L159" s="43"/>
      <c r="M159" s="153"/>
      <c r="N159" s="154" t="s">
        <v>46</v>
      </c>
      <c r="O159" s="24"/>
      <c r="P159" s="155">
        <f>$O$159*$H$159</f>
        <v>0</v>
      </c>
      <c r="Q159" s="155">
        <v>1.7330000000000002E-2</v>
      </c>
      <c r="R159" s="155">
        <f>$Q$159*$H$159</f>
        <v>5.78452871</v>
      </c>
      <c r="S159" s="155">
        <v>0</v>
      </c>
      <c r="T159" s="156">
        <f>$S$159*$H$159</f>
        <v>0</v>
      </c>
      <c r="AR159" s="89" t="s">
        <v>141</v>
      </c>
      <c r="AT159" s="89" t="s">
        <v>137</v>
      </c>
      <c r="AU159" s="89" t="s">
        <v>83</v>
      </c>
      <c r="AY159" s="6" t="s">
        <v>134</v>
      </c>
      <c r="BE159" s="157">
        <f>IF($N$159="základní",$J$159,0)</f>
        <v>49734.26</v>
      </c>
      <c r="BF159" s="157">
        <f>IF($N$159="snížená",$J$159,0)</f>
        <v>0</v>
      </c>
      <c r="BG159" s="157">
        <f>IF($N$159="zákl. přenesená",$J$159,0)</f>
        <v>0</v>
      </c>
      <c r="BH159" s="157">
        <f>IF($N$159="sníž. přenesená",$J$159,0)</f>
        <v>0</v>
      </c>
      <c r="BI159" s="157">
        <f>IF($N$159="nulová",$J$159,0)</f>
        <v>0</v>
      </c>
      <c r="BJ159" s="89" t="s">
        <v>23</v>
      </c>
      <c r="BK159" s="157">
        <f>ROUND($I$159*$H$159,2)</f>
        <v>49734.26</v>
      </c>
      <c r="BL159" s="89" t="s">
        <v>141</v>
      </c>
      <c r="BM159" s="89" t="s">
        <v>215</v>
      </c>
    </row>
    <row r="160" spans="2:65" s="6" customFormat="1" ht="27" customHeight="1" x14ac:dyDescent="0.3">
      <c r="B160" s="23"/>
      <c r="C160" s="24"/>
      <c r="D160" s="160" t="s">
        <v>152</v>
      </c>
      <c r="E160" s="24"/>
      <c r="F160" s="183" t="s">
        <v>216</v>
      </c>
      <c r="G160" s="24"/>
      <c r="H160" s="24"/>
      <c r="I160" s="285"/>
      <c r="J160" s="24"/>
      <c r="K160" s="24"/>
      <c r="L160" s="43"/>
      <c r="M160" s="56"/>
      <c r="N160" s="24"/>
      <c r="O160" s="24"/>
      <c r="P160" s="24"/>
      <c r="Q160" s="24"/>
      <c r="R160" s="24"/>
      <c r="S160" s="24"/>
      <c r="T160" s="57"/>
      <c r="AT160" s="6" t="s">
        <v>152</v>
      </c>
      <c r="AU160" s="6" t="s">
        <v>83</v>
      </c>
    </row>
    <row r="161" spans="2:65" s="6" customFormat="1" ht="15.75" customHeight="1" x14ac:dyDescent="0.3">
      <c r="B161" s="158"/>
      <c r="C161" s="159"/>
      <c r="D161" s="168" t="s">
        <v>143</v>
      </c>
      <c r="E161" s="159"/>
      <c r="F161" s="161" t="s">
        <v>217</v>
      </c>
      <c r="G161" s="159"/>
      <c r="H161" s="159"/>
      <c r="I161" s="282"/>
      <c r="J161" s="159"/>
      <c r="K161" s="159"/>
      <c r="L161" s="162"/>
      <c r="M161" s="163"/>
      <c r="N161" s="159"/>
      <c r="O161" s="159"/>
      <c r="P161" s="159"/>
      <c r="Q161" s="159"/>
      <c r="R161" s="159"/>
      <c r="S161" s="159"/>
      <c r="T161" s="164"/>
      <c r="AT161" s="165" t="s">
        <v>143</v>
      </c>
      <c r="AU161" s="165" t="s">
        <v>83</v>
      </c>
      <c r="AV161" s="165" t="s">
        <v>23</v>
      </c>
      <c r="AW161" s="165" t="s">
        <v>90</v>
      </c>
      <c r="AX161" s="165" t="s">
        <v>75</v>
      </c>
      <c r="AY161" s="165" t="s">
        <v>134</v>
      </c>
    </row>
    <row r="162" spans="2:65" s="6" customFormat="1" ht="15.75" customHeight="1" x14ac:dyDescent="0.3">
      <c r="B162" s="166"/>
      <c r="C162" s="167"/>
      <c r="D162" s="168" t="s">
        <v>143</v>
      </c>
      <c r="E162" s="167"/>
      <c r="F162" s="169" t="s">
        <v>218</v>
      </c>
      <c r="G162" s="167"/>
      <c r="H162" s="170">
        <v>40.902000000000001</v>
      </c>
      <c r="I162" s="283"/>
      <c r="J162" s="167"/>
      <c r="K162" s="167"/>
      <c r="L162" s="171"/>
      <c r="M162" s="172"/>
      <c r="N162" s="167"/>
      <c r="O162" s="167"/>
      <c r="P162" s="167"/>
      <c r="Q162" s="167"/>
      <c r="R162" s="167"/>
      <c r="S162" s="167"/>
      <c r="T162" s="173"/>
      <c r="AT162" s="174" t="s">
        <v>143</v>
      </c>
      <c r="AU162" s="174" t="s">
        <v>83</v>
      </c>
      <c r="AV162" s="174" t="s">
        <v>83</v>
      </c>
      <c r="AW162" s="174" t="s">
        <v>90</v>
      </c>
      <c r="AX162" s="174" t="s">
        <v>75</v>
      </c>
      <c r="AY162" s="174" t="s">
        <v>134</v>
      </c>
    </row>
    <row r="163" spans="2:65" s="6" customFormat="1" ht="15.75" customHeight="1" x14ac:dyDescent="0.3">
      <c r="B163" s="158"/>
      <c r="C163" s="159"/>
      <c r="D163" s="168" t="s">
        <v>143</v>
      </c>
      <c r="E163" s="159"/>
      <c r="F163" s="161" t="s">
        <v>219</v>
      </c>
      <c r="G163" s="159"/>
      <c r="H163" s="159"/>
      <c r="I163" s="282"/>
      <c r="J163" s="159"/>
      <c r="K163" s="159"/>
      <c r="L163" s="162"/>
      <c r="M163" s="163"/>
      <c r="N163" s="159"/>
      <c r="O163" s="159"/>
      <c r="P163" s="159"/>
      <c r="Q163" s="159"/>
      <c r="R163" s="159"/>
      <c r="S163" s="159"/>
      <c r="T163" s="164"/>
      <c r="AT163" s="165" t="s">
        <v>143</v>
      </c>
      <c r="AU163" s="165" t="s">
        <v>83</v>
      </c>
      <c r="AV163" s="165" t="s">
        <v>23</v>
      </c>
      <c r="AW163" s="165" t="s">
        <v>90</v>
      </c>
      <c r="AX163" s="165" t="s">
        <v>75</v>
      </c>
      <c r="AY163" s="165" t="s">
        <v>134</v>
      </c>
    </row>
    <row r="164" spans="2:65" s="6" customFormat="1" ht="15.75" customHeight="1" x14ac:dyDescent="0.3">
      <c r="B164" s="166"/>
      <c r="C164" s="167"/>
      <c r="D164" s="168" t="s">
        <v>143</v>
      </c>
      <c r="E164" s="167"/>
      <c r="F164" s="169" t="s">
        <v>220</v>
      </c>
      <c r="G164" s="167"/>
      <c r="H164" s="170">
        <v>43.683999999999997</v>
      </c>
      <c r="I164" s="283"/>
      <c r="J164" s="167"/>
      <c r="K164" s="167"/>
      <c r="L164" s="171"/>
      <c r="M164" s="172"/>
      <c r="N164" s="167"/>
      <c r="O164" s="167"/>
      <c r="P164" s="167"/>
      <c r="Q164" s="167"/>
      <c r="R164" s="167"/>
      <c r="S164" s="167"/>
      <c r="T164" s="173"/>
      <c r="AT164" s="174" t="s">
        <v>143</v>
      </c>
      <c r="AU164" s="174" t="s">
        <v>83</v>
      </c>
      <c r="AV164" s="174" t="s">
        <v>83</v>
      </c>
      <c r="AW164" s="174" t="s">
        <v>90</v>
      </c>
      <c r="AX164" s="174" t="s">
        <v>75</v>
      </c>
      <c r="AY164" s="174" t="s">
        <v>134</v>
      </c>
    </row>
    <row r="165" spans="2:65" s="6" customFormat="1" ht="15.75" customHeight="1" x14ac:dyDescent="0.3">
      <c r="B165" s="158"/>
      <c r="C165" s="159"/>
      <c r="D165" s="168" t="s">
        <v>143</v>
      </c>
      <c r="E165" s="159"/>
      <c r="F165" s="161" t="s">
        <v>221</v>
      </c>
      <c r="G165" s="159"/>
      <c r="H165" s="159"/>
      <c r="I165" s="282"/>
      <c r="J165" s="159"/>
      <c r="K165" s="159"/>
      <c r="L165" s="162"/>
      <c r="M165" s="163"/>
      <c r="N165" s="159"/>
      <c r="O165" s="159"/>
      <c r="P165" s="159"/>
      <c r="Q165" s="159"/>
      <c r="R165" s="159"/>
      <c r="S165" s="159"/>
      <c r="T165" s="164"/>
      <c r="AT165" s="165" t="s">
        <v>143</v>
      </c>
      <c r="AU165" s="165" t="s">
        <v>83</v>
      </c>
      <c r="AV165" s="165" t="s">
        <v>23</v>
      </c>
      <c r="AW165" s="165" t="s">
        <v>90</v>
      </c>
      <c r="AX165" s="165" t="s">
        <v>75</v>
      </c>
      <c r="AY165" s="165" t="s">
        <v>134</v>
      </c>
    </row>
    <row r="166" spans="2:65" s="6" customFormat="1" ht="15.75" customHeight="1" x14ac:dyDescent="0.3">
      <c r="B166" s="166"/>
      <c r="C166" s="167"/>
      <c r="D166" s="168" t="s">
        <v>143</v>
      </c>
      <c r="E166" s="167"/>
      <c r="F166" s="169" t="s">
        <v>222</v>
      </c>
      <c r="G166" s="167"/>
      <c r="H166" s="170">
        <v>95.134</v>
      </c>
      <c r="I166" s="283"/>
      <c r="J166" s="167"/>
      <c r="K166" s="167"/>
      <c r="L166" s="171"/>
      <c r="M166" s="172"/>
      <c r="N166" s="167"/>
      <c r="O166" s="167"/>
      <c r="P166" s="167"/>
      <c r="Q166" s="167"/>
      <c r="R166" s="167"/>
      <c r="S166" s="167"/>
      <c r="T166" s="173"/>
      <c r="AT166" s="174" t="s">
        <v>143</v>
      </c>
      <c r="AU166" s="174" t="s">
        <v>83</v>
      </c>
      <c r="AV166" s="174" t="s">
        <v>83</v>
      </c>
      <c r="AW166" s="174" t="s">
        <v>90</v>
      </c>
      <c r="AX166" s="174" t="s">
        <v>75</v>
      </c>
      <c r="AY166" s="174" t="s">
        <v>134</v>
      </c>
    </row>
    <row r="167" spans="2:65" s="6" customFormat="1" ht="15.75" customHeight="1" x14ac:dyDescent="0.3">
      <c r="B167" s="158"/>
      <c r="C167" s="159"/>
      <c r="D167" s="168" t="s">
        <v>143</v>
      </c>
      <c r="E167" s="159"/>
      <c r="F167" s="161" t="s">
        <v>223</v>
      </c>
      <c r="G167" s="159"/>
      <c r="H167" s="159"/>
      <c r="I167" s="282"/>
      <c r="J167" s="159"/>
      <c r="K167" s="159"/>
      <c r="L167" s="162"/>
      <c r="M167" s="163"/>
      <c r="N167" s="159"/>
      <c r="O167" s="159"/>
      <c r="P167" s="159"/>
      <c r="Q167" s="159"/>
      <c r="R167" s="159"/>
      <c r="S167" s="159"/>
      <c r="T167" s="164"/>
      <c r="AT167" s="165" t="s">
        <v>143</v>
      </c>
      <c r="AU167" s="165" t="s">
        <v>83</v>
      </c>
      <c r="AV167" s="165" t="s">
        <v>23</v>
      </c>
      <c r="AW167" s="165" t="s">
        <v>90</v>
      </c>
      <c r="AX167" s="165" t="s">
        <v>75</v>
      </c>
      <c r="AY167" s="165" t="s">
        <v>134</v>
      </c>
    </row>
    <row r="168" spans="2:65" s="6" customFormat="1" ht="15.75" customHeight="1" x14ac:dyDescent="0.3">
      <c r="B168" s="166"/>
      <c r="C168" s="167"/>
      <c r="D168" s="168" t="s">
        <v>143</v>
      </c>
      <c r="E168" s="167"/>
      <c r="F168" s="169" t="s">
        <v>224</v>
      </c>
      <c r="G168" s="167"/>
      <c r="H168" s="170">
        <v>9.2430000000000003</v>
      </c>
      <c r="I168" s="283"/>
      <c r="J168" s="167"/>
      <c r="K168" s="167"/>
      <c r="L168" s="171"/>
      <c r="M168" s="172"/>
      <c r="N168" s="167"/>
      <c r="O168" s="167"/>
      <c r="P168" s="167"/>
      <c r="Q168" s="167"/>
      <c r="R168" s="167"/>
      <c r="S168" s="167"/>
      <c r="T168" s="173"/>
      <c r="AT168" s="174" t="s">
        <v>143</v>
      </c>
      <c r="AU168" s="174" t="s">
        <v>83</v>
      </c>
      <c r="AV168" s="174" t="s">
        <v>83</v>
      </c>
      <c r="AW168" s="174" t="s">
        <v>90</v>
      </c>
      <c r="AX168" s="174" t="s">
        <v>75</v>
      </c>
      <c r="AY168" s="174" t="s">
        <v>134</v>
      </c>
    </row>
    <row r="169" spans="2:65" s="6" customFormat="1" ht="15.75" customHeight="1" x14ac:dyDescent="0.3">
      <c r="B169" s="158"/>
      <c r="C169" s="159"/>
      <c r="D169" s="168" t="s">
        <v>143</v>
      </c>
      <c r="E169" s="159"/>
      <c r="F169" s="161" t="s">
        <v>225</v>
      </c>
      <c r="G169" s="159"/>
      <c r="H169" s="159"/>
      <c r="I169" s="282"/>
      <c r="J169" s="159"/>
      <c r="K169" s="159"/>
      <c r="L169" s="162"/>
      <c r="M169" s="163"/>
      <c r="N169" s="159"/>
      <c r="O169" s="159"/>
      <c r="P169" s="159"/>
      <c r="Q169" s="159"/>
      <c r="R169" s="159"/>
      <c r="S169" s="159"/>
      <c r="T169" s="164"/>
      <c r="AT169" s="165" t="s">
        <v>143</v>
      </c>
      <c r="AU169" s="165" t="s">
        <v>83</v>
      </c>
      <c r="AV169" s="165" t="s">
        <v>23</v>
      </c>
      <c r="AW169" s="165" t="s">
        <v>90</v>
      </c>
      <c r="AX169" s="165" t="s">
        <v>75</v>
      </c>
      <c r="AY169" s="165" t="s">
        <v>134</v>
      </c>
    </row>
    <row r="170" spans="2:65" s="6" customFormat="1" ht="15.75" customHeight="1" x14ac:dyDescent="0.3">
      <c r="B170" s="166"/>
      <c r="C170" s="167"/>
      <c r="D170" s="168" t="s">
        <v>143</v>
      </c>
      <c r="E170" s="167"/>
      <c r="F170" s="169" t="s">
        <v>226</v>
      </c>
      <c r="G170" s="167"/>
      <c r="H170" s="170">
        <v>144.82400000000001</v>
      </c>
      <c r="I170" s="283"/>
      <c r="J170" s="167"/>
      <c r="K170" s="167"/>
      <c r="L170" s="171"/>
      <c r="M170" s="172"/>
      <c r="N170" s="167"/>
      <c r="O170" s="167"/>
      <c r="P170" s="167"/>
      <c r="Q170" s="167"/>
      <c r="R170" s="167"/>
      <c r="S170" s="167"/>
      <c r="T170" s="173"/>
      <c r="AT170" s="174" t="s">
        <v>143</v>
      </c>
      <c r="AU170" s="174" t="s">
        <v>83</v>
      </c>
      <c r="AV170" s="174" t="s">
        <v>83</v>
      </c>
      <c r="AW170" s="174" t="s">
        <v>90</v>
      </c>
      <c r="AX170" s="174" t="s">
        <v>75</v>
      </c>
      <c r="AY170" s="174" t="s">
        <v>134</v>
      </c>
    </row>
    <row r="171" spans="2:65" s="6" customFormat="1" ht="15.75" customHeight="1" x14ac:dyDescent="0.3">
      <c r="B171" s="175"/>
      <c r="C171" s="176"/>
      <c r="D171" s="168" t="s">
        <v>143</v>
      </c>
      <c r="E171" s="176"/>
      <c r="F171" s="177" t="s">
        <v>146</v>
      </c>
      <c r="G171" s="176"/>
      <c r="H171" s="178">
        <v>333.78699999999998</v>
      </c>
      <c r="I171" s="284"/>
      <c r="J171" s="176"/>
      <c r="K171" s="176"/>
      <c r="L171" s="179"/>
      <c r="M171" s="180"/>
      <c r="N171" s="176"/>
      <c r="O171" s="176"/>
      <c r="P171" s="176"/>
      <c r="Q171" s="176"/>
      <c r="R171" s="176"/>
      <c r="S171" s="176"/>
      <c r="T171" s="181"/>
      <c r="AT171" s="182" t="s">
        <v>143</v>
      </c>
      <c r="AU171" s="182" t="s">
        <v>83</v>
      </c>
      <c r="AV171" s="182" t="s">
        <v>141</v>
      </c>
      <c r="AW171" s="182" t="s">
        <v>90</v>
      </c>
      <c r="AX171" s="182" t="s">
        <v>23</v>
      </c>
      <c r="AY171" s="182" t="s">
        <v>134</v>
      </c>
    </row>
    <row r="172" spans="2:65" s="6" customFormat="1" ht="15.75" customHeight="1" x14ac:dyDescent="0.3">
      <c r="B172" s="23"/>
      <c r="C172" s="146" t="s">
        <v>155</v>
      </c>
      <c r="D172" s="146" t="s">
        <v>137</v>
      </c>
      <c r="E172" s="147" t="s">
        <v>227</v>
      </c>
      <c r="F172" s="148" t="s">
        <v>228</v>
      </c>
      <c r="G172" s="149" t="s">
        <v>140</v>
      </c>
      <c r="H172" s="150">
        <v>333.78699999999998</v>
      </c>
      <c r="I172" s="281">
        <v>25</v>
      </c>
      <c r="J172" s="152">
        <f>ROUND($I$172*$H$172,2)</f>
        <v>8344.68</v>
      </c>
      <c r="K172" s="148" t="s">
        <v>150</v>
      </c>
      <c r="L172" s="43"/>
      <c r="M172" s="153"/>
      <c r="N172" s="154" t="s">
        <v>46</v>
      </c>
      <c r="O172" s="24"/>
      <c r="P172" s="155">
        <f>$O$172*$H$172</f>
        <v>0</v>
      </c>
      <c r="Q172" s="155">
        <v>7.3499999999999998E-3</v>
      </c>
      <c r="R172" s="155">
        <f>$Q$172*$H$172</f>
        <v>2.4533344499999998</v>
      </c>
      <c r="S172" s="155">
        <v>0</v>
      </c>
      <c r="T172" s="156">
        <f>$S$172*$H$172</f>
        <v>0</v>
      </c>
      <c r="AR172" s="89" t="s">
        <v>141</v>
      </c>
      <c r="AT172" s="89" t="s">
        <v>137</v>
      </c>
      <c r="AU172" s="89" t="s">
        <v>83</v>
      </c>
      <c r="AY172" s="6" t="s">
        <v>134</v>
      </c>
      <c r="BE172" s="157">
        <f>IF($N$172="základní",$J$172,0)</f>
        <v>8344.68</v>
      </c>
      <c r="BF172" s="157">
        <f>IF($N$172="snížená",$J$172,0)</f>
        <v>0</v>
      </c>
      <c r="BG172" s="157">
        <f>IF($N$172="zákl. přenesená",$J$172,0)</f>
        <v>0</v>
      </c>
      <c r="BH172" s="157">
        <f>IF($N$172="sníž. přenesená",$J$172,0)</f>
        <v>0</v>
      </c>
      <c r="BI172" s="157">
        <f>IF($N$172="nulová",$J$172,0)</f>
        <v>0</v>
      </c>
      <c r="BJ172" s="89" t="s">
        <v>23</v>
      </c>
      <c r="BK172" s="157">
        <f>ROUND($I$172*$H$172,2)</f>
        <v>8344.68</v>
      </c>
      <c r="BL172" s="89" t="s">
        <v>141</v>
      </c>
      <c r="BM172" s="89" t="s">
        <v>229</v>
      </c>
    </row>
    <row r="173" spans="2:65" s="6" customFormat="1" ht="27" customHeight="1" x14ac:dyDescent="0.3">
      <c r="B173" s="23"/>
      <c r="C173" s="24"/>
      <c r="D173" s="160" t="s">
        <v>152</v>
      </c>
      <c r="E173" s="24"/>
      <c r="F173" s="183" t="s">
        <v>230</v>
      </c>
      <c r="G173" s="24"/>
      <c r="H173" s="24"/>
      <c r="I173" s="285"/>
      <c r="J173" s="24"/>
      <c r="K173" s="24"/>
      <c r="L173" s="43"/>
      <c r="M173" s="56"/>
      <c r="N173" s="24"/>
      <c r="O173" s="24"/>
      <c r="P173" s="24"/>
      <c r="Q173" s="24"/>
      <c r="R173" s="24"/>
      <c r="S173" s="24"/>
      <c r="T173" s="57"/>
      <c r="AT173" s="6" t="s">
        <v>152</v>
      </c>
      <c r="AU173" s="6" t="s">
        <v>83</v>
      </c>
    </row>
    <row r="174" spans="2:65" s="6" customFormat="1" ht="15.75" customHeight="1" x14ac:dyDescent="0.3">
      <c r="B174" s="158"/>
      <c r="C174" s="159"/>
      <c r="D174" s="168" t="s">
        <v>143</v>
      </c>
      <c r="E174" s="159"/>
      <c r="F174" s="161" t="s">
        <v>217</v>
      </c>
      <c r="G174" s="159"/>
      <c r="H174" s="159"/>
      <c r="I174" s="282"/>
      <c r="J174" s="159"/>
      <c r="K174" s="159"/>
      <c r="L174" s="162"/>
      <c r="M174" s="163"/>
      <c r="N174" s="159"/>
      <c r="O174" s="159"/>
      <c r="P174" s="159"/>
      <c r="Q174" s="159"/>
      <c r="R174" s="159"/>
      <c r="S174" s="159"/>
      <c r="T174" s="164"/>
      <c r="AT174" s="165" t="s">
        <v>143</v>
      </c>
      <c r="AU174" s="165" t="s">
        <v>83</v>
      </c>
      <c r="AV174" s="165" t="s">
        <v>23</v>
      </c>
      <c r="AW174" s="165" t="s">
        <v>90</v>
      </c>
      <c r="AX174" s="165" t="s">
        <v>75</v>
      </c>
      <c r="AY174" s="165" t="s">
        <v>134</v>
      </c>
    </row>
    <row r="175" spans="2:65" s="6" customFormat="1" ht="15.75" customHeight="1" x14ac:dyDescent="0.3">
      <c r="B175" s="166"/>
      <c r="C175" s="167"/>
      <c r="D175" s="168" t="s">
        <v>143</v>
      </c>
      <c r="E175" s="167"/>
      <c r="F175" s="169" t="s">
        <v>218</v>
      </c>
      <c r="G175" s="167"/>
      <c r="H175" s="170">
        <v>40.902000000000001</v>
      </c>
      <c r="I175" s="283"/>
      <c r="J175" s="167"/>
      <c r="K175" s="167"/>
      <c r="L175" s="171"/>
      <c r="M175" s="172"/>
      <c r="N175" s="167"/>
      <c r="O175" s="167"/>
      <c r="P175" s="167"/>
      <c r="Q175" s="167"/>
      <c r="R175" s="167"/>
      <c r="S175" s="167"/>
      <c r="T175" s="173"/>
      <c r="AT175" s="174" t="s">
        <v>143</v>
      </c>
      <c r="AU175" s="174" t="s">
        <v>83</v>
      </c>
      <c r="AV175" s="174" t="s">
        <v>83</v>
      </c>
      <c r="AW175" s="174" t="s">
        <v>90</v>
      </c>
      <c r="AX175" s="174" t="s">
        <v>75</v>
      </c>
      <c r="AY175" s="174" t="s">
        <v>134</v>
      </c>
    </row>
    <row r="176" spans="2:65" s="6" customFormat="1" ht="15.75" customHeight="1" x14ac:dyDescent="0.3">
      <c r="B176" s="158"/>
      <c r="C176" s="159"/>
      <c r="D176" s="168" t="s">
        <v>143</v>
      </c>
      <c r="E176" s="159"/>
      <c r="F176" s="161" t="s">
        <v>219</v>
      </c>
      <c r="G176" s="159"/>
      <c r="H176" s="159"/>
      <c r="I176" s="282"/>
      <c r="J176" s="159"/>
      <c r="K176" s="159"/>
      <c r="L176" s="162"/>
      <c r="M176" s="163"/>
      <c r="N176" s="159"/>
      <c r="O176" s="159"/>
      <c r="P176" s="159"/>
      <c r="Q176" s="159"/>
      <c r="R176" s="159"/>
      <c r="S176" s="159"/>
      <c r="T176" s="164"/>
      <c r="AT176" s="165" t="s">
        <v>143</v>
      </c>
      <c r="AU176" s="165" t="s">
        <v>83</v>
      </c>
      <c r="AV176" s="165" t="s">
        <v>23</v>
      </c>
      <c r="AW176" s="165" t="s">
        <v>90</v>
      </c>
      <c r="AX176" s="165" t="s">
        <v>75</v>
      </c>
      <c r="AY176" s="165" t="s">
        <v>134</v>
      </c>
    </row>
    <row r="177" spans="2:65" s="6" customFormat="1" ht="15.75" customHeight="1" x14ac:dyDescent="0.3">
      <c r="B177" s="166"/>
      <c r="C177" s="167"/>
      <c r="D177" s="168" t="s">
        <v>143</v>
      </c>
      <c r="E177" s="167"/>
      <c r="F177" s="169" t="s">
        <v>220</v>
      </c>
      <c r="G177" s="167"/>
      <c r="H177" s="170">
        <v>43.683999999999997</v>
      </c>
      <c r="I177" s="283"/>
      <c r="J177" s="167"/>
      <c r="K177" s="167"/>
      <c r="L177" s="171"/>
      <c r="M177" s="172"/>
      <c r="N177" s="167"/>
      <c r="O177" s="167"/>
      <c r="P177" s="167"/>
      <c r="Q177" s="167"/>
      <c r="R177" s="167"/>
      <c r="S177" s="167"/>
      <c r="T177" s="173"/>
      <c r="AT177" s="174" t="s">
        <v>143</v>
      </c>
      <c r="AU177" s="174" t="s">
        <v>83</v>
      </c>
      <c r="AV177" s="174" t="s">
        <v>83</v>
      </c>
      <c r="AW177" s="174" t="s">
        <v>90</v>
      </c>
      <c r="AX177" s="174" t="s">
        <v>75</v>
      </c>
      <c r="AY177" s="174" t="s">
        <v>134</v>
      </c>
    </row>
    <row r="178" spans="2:65" s="6" customFormat="1" ht="15.75" customHeight="1" x14ac:dyDescent="0.3">
      <c r="B178" s="158"/>
      <c r="C178" s="159"/>
      <c r="D178" s="168" t="s">
        <v>143</v>
      </c>
      <c r="E178" s="159"/>
      <c r="F178" s="161" t="s">
        <v>221</v>
      </c>
      <c r="G178" s="159"/>
      <c r="H178" s="159"/>
      <c r="I178" s="282"/>
      <c r="J178" s="159"/>
      <c r="K178" s="159"/>
      <c r="L178" s="162"/>
      <c r="M178" s="163"/>
      <c r="N178" s="159"/>
      <c r="O178" s="159"/>
      <c r="P178" s="159"/>
      <c r="Q178" s="159"/>
      <c r="R178" s="159"/>
      <c r="S178" s="159"/>
      <c r="T178" s="164"/>
      <c r="AT178" s="165" t="s">
        <v>143</v>
      </c>
      <c r="AU178" s="165" t="s">
        <v>83</v>
      </c>
      <c r="AV178" s="165" t="s">
        <v>23</v>
      </c>
      <c r="AW178" s="165" t="s">
        <v>90</v>
      </c>
      <c r="AX178" s="165" t="s">
        <v>75</v>
      </c>
      <c r="AY178" s="165" t="s">
        <v>134</v>
      </c>
    </row>
    <row r="179" spans="2:65" s="6" customFormat="1" ht="15.75" customHeight="1" x14ac:dyDescent="0.3">
      <c r="B179" s="166"/>
      <c r="C179" s="167"/>
      <c r="D179" s="168" t="s">
        <v>143</v>
      </c>
      <c r="E179" s="167"/>
      <c r="F179" s="169" t="s">
        <v>222</v>
      </c>
      <c r="G179" s="167"/>
      <c r="H179" s="170">
        <v>95.134</v>
      </c>
      <c r="I179" s="283"/>
      <c r="J179" s="167"/>
      <c r="K179" s="167"/>
      <c r="L179" s="171"/>
      <c r="M179" s="172"/>
      <c r="N179" s="167"/>
      <c r="O179" s="167"/>
      <c r="P179" s="167"/>
      <c r="Q179" s="167"/>
      <c r="R179" s="167"/>
      <c r="S179" s="167"/>
      <c r="T179" s="173"/>
      <c r="AT179" s="174" t="s">
        <v>143</v>
      </c>
      <c r="AU179" s="174" t="s">
        <v>83</v>
      </c>
      <c r="AV179" s="174" t="s">
        <v>83</v>
      </c>
      <c r="AW179" s="174" t="s">
        <v>90</v>
      </c>
      <c r="AX179" s="174" t="s">
        <v>75</v>
      </c>
      <c r="AY179" s="174" t="s">
        <v>134</v>
      </c>
    </row>
    <row r="180" spans="2:65" s="6" customFormat="1" ht="15.75" customHeight="1" x14ac:dyDescent="0.3">
      <c r="B180" s="158"/>
      <c r="C180" s="159"/>
      <c r="D180" s="168" t="s">
        <v>143</v>
      </c>
      <c r="E180" s="159"/>
      <c r="F180" s="161" t="s">
        <v>223</v>
      </c>
      <c r="G180" s="159"/>
      <c r="H180" s="159"/>
      <c r="I180" s="282"/>
      <c r="J180" s="159"/>
      <c r="K180" s="159"/>
      <c r="L180" s="162"/>
      <c r="M180" s="163"/>
      <c r="N180" s="159"/>
      <c r="O180" s="159"/>
      <c r="P180" s="159"/>
      <c r="Q180" s="159"/>
      <c r="R180" s="159"/>
      <c r="S180" s="159"/>
      <c r="T180" s="164"/>
      <c r="AT180" s="165" t="s">
        <v>143</v>
      </c>
      <c r="AU180" s="165" t="s">
        <v>83</v>
      </c>
      <c r="AV180" s="165" t="s">
        <v>23</v>
      </c>
      <c r="AW180" s="165" t="s">
        <v>90</v>
      </c>
      <c r="AX180" s="165" t="s">
        <v>75</v>
      </c>
      <c r="AY180" s="165" t="s">
        <v>134</v>
      </c>
    </row>
    <row r="181" spans="2:65" s="6" customFormat="1" ht="15.75" customHeight="1" x14ac:dyDescent="0.3">
      <c r="B181" s="166"/>
      <c r="C181" s="167"/>
      <c r="D181" s="168" t="s">
        <v>143</v>
      </c>
      <c r="E181" s="167"/>
      <c r="F181" s="169" t="s">
        <v>224</v>
      </c>
      <c r="G181" s="167"/>
      <c r="H181" s="170">
        <v>9.2430000000000003</v>
      </c>
      <c r="I181" s="283"/>
      <c r="J181" s="167"/>
      <c r="K181" s="167"/>
      <c r="L181" s="171"/>
      <c r="M181" s="172"/>
      <c r="N181" s="167"/>
      <c r="O181" s="167"/>
      <c r="P181" s="167"/>
      <c r="Q181" s="167"/>
      <c r="R181" s="167"/>
      <c r="S181" s="167"/>
      <c r="T181" s="173"/>
      <c r="AT181" s="174" t="s">
        <v>143</v>
      </c>
      <c r="AU181" s="174" t="s">
        <v>83</v>
      </c>
      <c r="AV181" s="174" t="s">
        <v>83</v>
      </c>
      <c r="AW181" s="174" t="s">
        <v>90</v>
      </c>
      <c r="AX181" s="174" t="s">
        <v>75</v>
      </c>
      <c r="AY181" s="174" t="s">
        <v>134</v>
      </c>
    </row>
    <row r="182" spans="2:65" s="6" customFormat="1" ht="15.75" customHeight="1" x14ac:dyDescent="0.3">
      <c r="B182" s="158"/>
      <c r="C182" s="159"/>
      <c r="D182" s="168" t="s">
        <v>143</v>
      </c>
      <c r="E182" s="159"/>
      <c r="F182" s="161" t="s">
        <v>225</v>
      </c>
      <c r="G182" s="159"/>
      <c r="H182" s="159"/>
      <c r="I182" s="282"/>
      <c r="J182" s="159"/>
      <c r="K182" s="159"/>
      <c r="L182" s="162"/>
      <c r="M182" s="163"/>
      <c r="N182" s="159"/>
      <c r="O182" s="159"/>
      <c r="P182" s="159"/>
      <c r="Q182" s="159"/>
      <c r="R182" s="159"/>
      <c r="S182" s="159"/>
      <c r="T182" s="164"/>
      <c r="AT182" s="165" t="s">
        <v>143</v>
      </c>
      <c r="AU182" s="165" t="s">
        <v>83</v>
      </c>
      <c r="AV182" s="165" t="s">
        <v>23</v>
      </c>
      <c r="AW182" s="165" t="s">
        <v>90</v>
      </c>
      <c r="AX182" s="165" t="s">
        <v>75</v>
      </c>
      <c r="AY182" s="165" t="s">
        <v>134</v>
      </c>
    </row>
    <row r="183" spans="2:65" s="6" customFormat="1" ht="15.75" customHeight="1" x14ac:dyDescent="0.3">
      <c r="B183" s="166"/>
      <c r="C183" s="167"/>
      <c r="D183" s="168" t="s">
        <v>143</v>
      </c>
      <c r="E183" s="167"/>
      <c r="F183" s="169" t="s">
        <v>226</v>
      </c>
      <c r="G183" s="167"/>
      <c r="H183" s="170">
        <v>144.82400000000001</v>
      </c>
      <c r="I183" s="283"/>
      <c r="J183" s="167"/>
      <c r="K183" s="167"/>
      <c r="L183" s="171"/>
      <c r="M183" s="172"/>
      <c r="N183" s="167"/>
      <c r="O183" s="167"/>
      <c r="P183" s="167"/>
      <c r="Q183" s="167"/>
      <c r="R183" s="167"/>
      <c r="S183" s="167"/>
      <c r="T183" s="173"/>
      <c r="AT183" s="174" t="s">
        <v>143</v>
      </c>
      <c r="AU183" s="174" t="s">
        <v>83</v>
      </c>
      <c r="AV183" s="174" t="s">
        <v>83</v>
      </c>
      <c r="AW183" s="174" t="s">
        <v>90</v>
      </c>
      <c r="AX183" s="174" t="s">
        <v>75</v>
      </c>
      <c r="AY183" s="174" t="s">
        <v>134</v>
      </c>
    </row>
    <row r="184" spans="2:65" s="6" customFormat="1" ht="15.75" customHeight="1" x14ac:dyDescent="0.3">
      <c r="B184" s="175"/>
      <c r="C184" s="176"/>
      <c r="D184" s="168" t="s">
        <v>143</v>
      </c>
      <c r="E184" s="176"/>
      <c r="F184" s="177" t="s">
        <v>146</v>
      </c>
      <c r="G184" s="176"/>
      <c r="H184" s="178">
        <v>333.78699999999998</v>
      </c>
      <c r="I184" s="284"/>
      <c r="J184" s="176"/>
      <c r="K184" s="176"/>
      <c r="L184" s="179"/>
      <c r="M184" s="180"/>
      <c r="N184" s="176"/>
      <c r="O184" s="176"/>
      <c r="P184" s="176"/>
      <c r="Q184" s="176"/>
      <c r="R184" s="176"/>
      <c r="S184" s="176"/>
      <c r="T184" s="181"/>
      <c r="AT184" s="182" t="s">
        <v>143</v>
      </c>
      <c r="AU184" s="182" t="s">
        <v>83</v>
      </c>
      <c r="AV184" s="182" t="s">
        <v>141</v>
      </c>
      <c r="AW184" s="182" t="s">
        <v>90</v>
      </c>
      <c r="AX184" s="182" t="s">
        <v>23</v>
      </c>
      <c r="AY184" s="182" t="s">
        <v>134</v>
      </c>
    </row>
    <row r="185" spans="2:65" s="6" customFormat="1" ht="15.75" customHeight="1" x14ac:dyDescent="0.3">
      <c r="B185" s="23"/>
      <c r="C185" s="146" t="s">
        <v>231</v>
      </c>
      <c r="D185" s="146" t="s">
        <v>137</v>
      </c>
      <c r="E185" s="147" t="s">
        <v>232</v>
      </c>
      <c r="F185" s="148" t="s">
        <v>233</v>
      </c>
      <c r="G185" s="149" t="s">
        <v>140</v>
      </c>
      <c r="H185" s="150">
        <v>717.178</v>
      </c>
      <c r="I185" s="281">
        <v>65</v>
      </c>
      <c r="J185" s="152">
        <f>ROUND($I$185*$H$185,2)</f>
        <v>46616.57</v>
      </c>
      <c r="K185" s="148" t="s">
        <v>150</v>
      </c>
      <c r="L185" s="43"/>
      <c r="M185" s="153"/>
      <c r="N185" s="154" t="s">
        <v>46</v>
      </c>
      <c r="O185" s="24"/>
      <c r="P185" s="155">
        <f>$O$185*$H$185</f>
        <v>0</v>
      </c>
      <c r="Q185" s="155">
        <v>5.7000000000000002E-3</v>
      </c>
      <c r="R185" s="155">
        <f>$Q$185*$H$185</f>
        <v>4.0879146000000004</v>
      </c>
      <c r="S185" s="155">
        <v>0</v>
      </c>
      <c r="T185" s="156">
        <f>$S$185*$H$185</f>
        <v>0</v>
      </c>
      <c r="AR185" s="89" t="s">
        <v>141</v>
      </c>
      <c r="AT185" s="89" t="s">
        <v>137</v>
      </c>
      <c r="AU185" s="89" t="s">
        <v>83</v>
      </c>
      <c r="AY185" s="6" t="s">
        <v>134</v>
      </c>
      <c r="BE185" s="157">
        <f>IF($N$185="základní",$J$185,0)</f>
        <v>46616.57</v>
      </c>
      <c r="BF185" s="157">
        <f>IF($N$185="snížená",$J$185,0)</f>
        <v>0</v>
      </c>
      <c r="BG185" s="157">
        <f>IF($N$185="zákl. přenesená",$J$185,0)</f>
        <v>0</v>
      </c>
      <c r="BH185" s="157">
        <f>IF($N$185="sníž. přenesená",$J$185,0)</f>
        <v>0</v>
      </c>
      <c r="BI185" s="157">
        <f>IF($N$185="nulová",$J$185,0)</f>
        <v>0</v>
      </c>
      <c r="BJ185" s="89" t="s">
        <v>23</v>
      </c>
      <c r="BK185" s="157">
        <f>ROUND($I$185*$H$185,2)</f>
        <v>46616.57</v>
      </c>
      <c r="BL185" s="89" t="s">
        <v>141</v>
      </c>
      <c r="BM185" s="89" t="s">
        <v>234</v>
      </c>
    </row>
    <row r="186" spans="2:65" s="6" customFormat="1" ht="27" customHeight="1" x14ac:dyDescent="0.3">
      <c r="B186" s="23"/>
      <c r="C186" s="24"/>
      <c r="D186" s="160" t="s">
        <v>152</v>
      </c>
      <c r="E186" s="24"/>
      <c r="F186" s="183" t="s">
        <v>235</v>
      </c>
      <c r="G186" s="24"/>
      <c r="H186" s="24"/>
      <c r="I186" s="285"/>
      <c r="J186" s="24"/>
      <c r="K186" s="24"/>
      <c r="L186" s="43"/>
      <c r="M186" s="56"/>
      <c r="N186" s="24"/>
      <c r="O186" s="24"/>
      <c r="P186" s="24"/>
      <c r="Q186" s="24"/>
      <c r="R186" s="24"/>
      <c r="S186" s="24"/>
      <c r="T186" s="57"/>
      <c r="AT186" s="6" t="s">
        <v>152</v>
      </c>
      <c r="AU186" s="6" t="s">
        <v>83</v>
      </c>
    </row>
    <row r="187" spans="2:65" s="6" customFormat="1" ht="15.75" customHeight="1" x14ac:dyDescent="0.3">
      <c r="B187" s="158"/>
      <c r="C187" s="159"/>
      <c r="D187" s="168" t="s">
        <v>143</v>
      </c>
      <c r="E187" s="159"/>
      <c r="F187" s="161" t="s">
        <v>236</v>
      </c>
      <c r="G187" s="159"/>
      <c r="H187" s="159"/>
      <c r="I187" s="282"/>
      <c r="J187" s="159"/>
      <c r="K187" s="159"/>
      <c r="L187" s="162"/>
      <c r="M187" s="163"/>
      <c r="N187" s="159"/>
      <c r="O187" s="159"/>
      <c r="P187" s="159"/>
      <c r="Q187" s="159"/>
      <c r="R187" s="159"/>
      <c r="S187" s="159"/>
      <c r="T187" s="164"/>
      <c r="AT187" s="165" t="s">
        <v>143</v>
      </c>
      <c r="AU187" s="165" t="s">
        <v>83</v>
      </c>
      <c r="AV187" s="165" t="s">
        <v>23</v>
      </c>
      <c r="AW187" s="165" t="s">
        <v>90</v>
      </c>
      <c r="AX187" s="165" t="s">
        <v>75</v>
      </c>
      <c r="AY187" s="165" t="s">
        <v>134</v>
      </c>
    </row>
    <row r="188" spans="2:65" s="6" customFormat="1" ht="15.75" customHeight="1" x14ac:dyDescent="0.3">
      <c r="B188" s="158"/>
      <c r="C188" s="159"/>
      <c r="D188" s="168" t="s">
        <v>143</v>
      </c>
      <c r="E188" s="159"/>
      <c r="F188" s="161" t="s">
        <v>144</v>
      </c>
      <c r="G188" s="159"/>
      <c r="H188" s="159"/>
      <c r="I188" s="282"/>
      <c r="J188" s="159"/>
      <c r="K188" s="159"/>
      <c r="L188" s="162"/>
      <c r="M188" s="163"/>
      <c r="N188" s="159"/>
      <c r="O188" s="159"/>
      <c r="P188" s="159"/>
      <c r="Q188" s="159"/>
      <c r="R188" s="159"/>
      <c r="S188" s="159"/>
      <c r="T188" s="164"/>
      <c r="AT188" s="165" t="s">
        <v>143</v>
      </c>
      <c r="AU188" s="165" t="s">
        <v>83</v>
      </c>
      <c r="AV188" s="165" t="s">
        <v>23</v>
      </c>
      <c r="AW188" s="165" t="s">
        <v>90</v>
      </c>
      <c r="AX188" s="165" t="s">
        <v>75</v>
      </c>
      <c r="AY188" s="165" t="s">
        <v>134</v>
      </c>
    </row>
    <row r="189" spans="2:65" s="6" customFormat="1" ht="15.75" customHeight="1" x14ac:dyDescent="0.3">
      <c r="B189" s="166"/>
      <c r="C189" s="167"/>
      <c r="D189" s="168" t="s">
        <v>143</v>
      </c>
      <c r="E189" s="167"/>
      <c r="F189" s="169" t="s">
        <v>237</v>
      </c>
      <c r="G189" s="167"/>
      <c r="H189" s="170">
        <v>61.488</v>
      </c>
      <c r="I189" s="283"/>
      <c r="J189" s="167"/>
      <c r="K189" s="167"/>
      <c r="L189" s="171"/>
      <c r="M189" s="172"/>
      <c r="N189" s="167"/>
      <c r="O189" s="167"/>
      <c r="P189" s="167"/>
      <c r="Q189" s="167"/>
      <c r="R189" s="167"/>
      <c r="S189" s="167"/>
      <c r="T189" s="173"/>
      <c r="AT189" s="174" t="s">
        <v>143</v>
      </c>
      <c r="AU189" s="174" t="s">
        <v>83</v>
      </c>
      <c r="AV189" s="174" t="s">
        <v>83</v>
      </c>
      <c r="AW189" s="174" t="s">
        <v>90</v>
      </c>
      <c r="AX189" s="174" t="s">
        <v>75</v>
      </c>
      <c r="AY189" s="174" t="s">
        <v>134</v>
      </c>
    </row>
    <row r="190" spans="2:65" s="6" customFormat="1" ht="27" customHeight="1" x14ac:dyDescent="0.3">
      <c r="B190" s="166"/>
      <c r="C190" s="167"/>
      <c r="D190" s="168" t="s">
        <v>143</v>
      </c>
      <c r="E190" s="167"/>
      <c r="F190" s="169" t="s">
        <v>238</v>
      </c>
      <c r="G190" s="167"/>
      <c r="H190" s="170">
        <v>247.78100000000001</v>
      </c>
      <c r="I190" s="283"/>
      <c r="J190" s="167"/>
      <c r="K190" s="167"/>
      <c r="L190" s="171"/>
      <c r="M190" s="172"/>
      <c r="N190" s="167"/>
      <c r="O190" s="167"/>
      <c r="P190" s="167"/>
      <c r="Q190" s="167"/>
      <c r="R190" s="167"/>
      <c r="S190" s="167"/>
      <c r="T190" s="173"/>
      <c r="AT190" s="174" t="s">
        <v>143</v>
      </c>
      <c r="AU190" s="174" t="s">
        <v>83</v>
      </c>
      <c r="AV190" s="174" t="s">
        <v>83</v>
      </c>
      <c r="AW190" s="174" t="s">
        <v>90</v>
      </c>
      <c r="AX190" s="174" t="s">
        <v>75</v>
      </c>
      <c r="AY190" s="174" t="s">
        <v>134</v>
      </c>
    </row>
    <row r="191" spans="2:65" s="6" customFormat="1" ht="27" customHeight="1" x14ac:dyDescent="0.3">
      <c r="B191" s="166"/>
      <c r="C191" s="167"/>
      <c r="D191" s="168" t="s">
        <v>143</v>
      </c>
      <c r="E191" s="167"/>
      <c r="F191" s="169" t="s">
        <v>239</v>
      </c>
      <c r="G191" s="167"/>
      <c r="H191" s="170">
        <v>108.431</v>
      </c>
      <c r="I191" s="283"/>
      <c r="J191" s="167"/>
      <c r="K191" s="167"/>
      <c r="L191" s="171"/>
      <c r="M191" s="172"/>
      <c r="N191" s="167"/>
      <c r="O191" s="167"/>
      <c r="P191" s="167"/>
      <c r="Q191" s="167"/>
      <c r="R191" s="167"/>
      <c r="S191" s="167"/>
      <c r="T191" s="173"/>
      <c r="AT191" s="174" t="s">
        <v>143</v>
      </c>
      <c r="AU191" s="174" t="s">
        <v>83</v>
      </c>
      <c r="AV191" s="174" t="s">
        <v>83</v>
      </c>
      <c r="AW191" s="174" t="s">
        <v>90</v>
      </c>
      <c r="AX191" s="174" t="s">
        <v>75</v>
      </c>
      <c r="AY191" s="174" t="s">
        <v>134</v>
      </c>
    </row>
    <row r="192" spans="2:65" s="6" customFormat="1" ht="27" customHeight="1" x14ac:dyDescent="0.3">
      <c r="B192" s="166"/>
      <c r="C192" s="167"/>
      <c r="D192" s="168" t="s">
        <v>143</v>
      </c>
      <c r="E192" s="167"/>
      <c r="F192" s="169" t="s">
        <v>240</v>
      </c>
      <c r="G192" s="167"/>
      <c r="H192" s="170">
        <v>236.24799999999999</v>
      </c>
      <c r="I192" s="283"/>
      <c r="J192" s="167"/>
      <c r="K192" s="167"/>
      <c r="L192" s="171"/>
      <c r="M192" s="172"/>
      <c r="N192" s="167"/>
      <c r="O192" s="167"/>
      <c r="P192" s="167"/>
      <c r="Q192" s="167"/>
      <c r="R192" s="167"/>
      <c r="S192" s="167"/>
      <c r="T192" s="173"/>
      <c r="AT192" s="174" t="s">
        <v>143</v>
      </c>
      <c r="AU192" s="174" t="s">
        <v>83</v>
      </c>
      <c r="AV192" s="174" t="s">
        <v>83</v>
      </c>
      <c r="AW192" s="174" t="s">
        <v>90</v>
      </c>
      <c r="AX192" s="174" t="s">
        <v>75</v>
      </c>
      <c r="AY192" s="174" t="s">
        <v>134</v>
      </c>
    </row>
    <row r="193" spans="2:65" s="6" customFormat="1" ht="15.75" customHeight="1" x14ac:dyDescent="0.3">
      <c r="B193" s="166"/>
      <c r="C193" s="167"/>
      <c r="D193" s="168" t="s">
        <v>143</v>
      </c>
      <c r="E193" s="167"/>
      <c r="F193" s="169" t="s">
        <v>241</v>
      </c>
      <c r="G193" s="167"/>
      <c r="H193" s="170">
        <v>123.39400000000001</v>
      </c>
      <c r="I193" s="283"/>
      <c r="J193" s="167"/>
      <c r="K193" s="167"/>
      <c r="L193" s="171"/>
      <c r="M193" s="172"/>
      <c r="N193" s="167"/>
      <c r="O193" s="167"/>
      <c r="P193" s="167"/>
      <c r="Q193" s="167"/>
      <c r="R193" s="167"/>
      <c r="S193" s="167"/>
      <c r="T193" s="173"/>
      <c r="AT193" s="174" t="s">
        <v>143</v>
      </c>
      <c r="AU193" s="174" t="s">
        <v>83</v>
      </c>
      <c r="AV193" s="174" t="s">
        <v>83</v>
      </c>
      <c r="AW193" s="174" t="s">
        <v>90</v>
      </c>
      <c r="AX193" s="174" t="s">
        <v>75</v>
      </c>
      <c r="AY193" s="174" t="s">
        <v>134</v>
      </c>
    </row>
    <row r="194" spans="2:65" s="6" customFormat="1" ht="15.75" customHeight="1" x14ac:dyDescent="0.3">
      <c r="B194" s="158"/>
      <c r="C194" s="159"/>
      <c r="D194" s="168" t="s">
        <v>143</v>
      </c>
      <c r="E194" s="159"/>
      <c r="F194" s="161" t="s">
        <v>242</v>
      </c>
      <c r="G194" s="159"/>
      <c r="H194" s="159"/>
      <c r="I194" s="282"/>
      <c r="J194" s="159"/>
      <c r="K194" s="159"/>
      <c r="L194" s="162"/>
      <c r="M194" s="163"/>
      <c r="N194" s="159"/>
      <c r="O194" s="159"/>
      <c r="P194" s="159"/>
      <c r="Q194" s="159"/>
      <c r="R194" s="159"/>
      <c r="S194" s="159"/>
      <c r="T194" s="164"/>
      <c r="AT194" s="165" t="s">
        <v>143</v>
      </c>
      <c r="AU194" s="165" t="s">
        <v>83</v>
      </c>
      <c r="AV194" s="165" t="s">
        <v>23</v>
      </c>
      <c r="AW194" s="165" t="s">
        <v>90</v>
      </c>
      <c r="AX194" s="165" t="s">
        <v>75</v>
      </c>
      <c r="AY194" s="165" t="s">
        <v>134</v>
      </c>
    </row>
    <row r="195" spans="2:65" s="6" customFormat="1" ht="15.75" customHeight="1" x14ac:dyDescent="0.3">
      <c r="B195" s="166"/>
      <c r="C195" s="167"/>
      <c r="D195" s="168" t="s">
        <v>143</v>
      </c>
      <c r="E195" s="167"/>
      <c r="F195" s="169" t="s">
        <v>243</v>
      </c>
      <c r="G195" s="167"/>
      <c r="H195" s="170">
        <v>-60.164000000000001</v>
      </c>
      <c r="I195" s="283"/>
      <c r="J195" s="167"/>
      <c r="K195" s="167"/>
      <c r="L195" s="171"/>
      <c r="M195" s="172"/>
      <c r="N195" s="167"/>
      <c r="O195" s="167"/>
      <c r="P195" s="167"/>
      <c r="Q195" s="167"/>
      <c r="R195" s="167"/>
      <c r="S195" s="167"/>
      <c r="T195" s="173"/>
      <c r="AT195" s="174" t="s">
        <v>143</v>
      </c>
      <c r="AU195" s="174" t="s">
        <v>83</v>
      </c>
      <c r="AV195" s="174" t="s">
        <v>83</v>
      </c>
      <c r="AW195" s="174" t="s">
        <v>90</v>
      </c>
      <c r="AX195" s="174" t="s">
        <v>75</v>
      </c>
      <c r="AY195" s="174" t="s">
        <v>134</v>
      </c>
    </row>
    <row r="196" spans="2:65" s="6" customFormat="1" ht="15.75" customHeight="1" x14ac:dyDescent="0.3">
      <c r="B196" s="175"/>
      <c r="C196" s="176"/>
      <c r="D196" s="168" t="s">
        <v>143</v>
      </c>
      <c r="E196" s="176"/>
      <c r="F196" s="177" t="s">
        <v>146</v>
      </c>
      <c r="G196" s="176"/>
      <c r="H196" s="178">
        <v>717.178</v>
      </c>
      <c r="I196" s="284"/>
      <c r="J196" s="176"/>
      <c r="K196" s="176"/>
      <c r="L196" s="179"/>
      <c r="M196" s="180"/>
      <c r="N196" s="176"/>
      <c r="O196" s="176"/>
      <c r="P196" s="176"/>
      <c r="Q196" s="176"/>
      <c r="R196" s="176"/>
      <c r="S196" s="176"/>
      <c r="T196" s="181"/>
      <c r="AT196" s="182" t="s">
        <v>143</v>
      </c>
      <c r="AU196" s="182" t="s">
        <v>83</v>
      </c>
      <c r="AV196" s="182" t="s">
        <v>141</v>
      </c>
      <c r="AW196" s="182" t="s">
        <v>90</v>
      </c>
      <c r="AX196" s="182" t="s">
        <v>23</v>
      </c>
      <c r="AY196" s="182" t="s">
        <v>134</v>
      </c>
    </row>
    <row r="197" spans="2:65" s="133" customFormat="1" ht="30.75" customHeight="1" x14ac:dyDescent="0.3">
      <c r="B197" s="134"/>
      <c r="C197" s="135"/>
      <c r="D197" s="135" t="s">
        <v>74</v>
      </c>
      <c r="E197" s="144" t="s">
        <v>203</v>
      </c>
      <c r="F197" s="144" t="s">
        <v>244</v>
      </c>
      <c r="G197" s="135"/>
      <c r="H197" s="135"/>
      <c r="I197" s="286"/>
      <c r="J197" s="145">
        <f>$BK$197</f>
        <v>48365.919999999998</v>
      </c>
      <c r="K197" s="135"/>
      <c r="L197" s="138"/>
      <c r="M197" s="139"/>
      <c r="N197" s="135"/>
      <c r="O197" s="135"/>
      <c r="P197" s="140">
        <f>SUM($P$198:$P$245)</f>
        <v>0</v>
      </c>
      <c r="Q197" s="135"/>
      <c r="R197" s="140">
        <f>SUM($R$198:$R$245)</f>
        <v>3.9095659999999997E-2</v>
      </c>
      <c r="S197" s="135"/>
      <c r="T197" s="141">
        <f>SUM($T$198:$T$245)</f>
        <v>11.435899000000003</v>
      </c>
      <c r="AR197" s="142" t="s">
        <v>23</v>
      </c>
      <c r="AT197" s="142" t="s">
        <v>74</v>
      </c>
      <c r="AU197" s="142" t="s">
        <v>23</v>
      </c>
      <c r="AY197" s="142" t="s">
        <v>134</v>
      </c>
      <c r="BK197" s="143">
        <f>SUM($BK$198:$BK$245)</f>
        <v>48365.919999999998</v>
      </c>
    </row>
    <row r="198" spans="2:65" s="6" customFormat="1" ht="15.75" customHeight="1" x14ac:dyDescent="0.3">
      <c r="B198" s="23"/>
      <c r="C198" s="146" t="s">
        <v>245</v>
      </c>
      <c r="D198" s="146" t="s">
        <v>137</v>
      </c>
      <c r="E198" s="147" t="s">
        <v>246</v>
      </c>
      <c r="F198" s="148" t="s">
        <v>247</v>
      </c>
      <c r="G198" s="149" t="s">
        <v>140</v>
      </c>
      <c r="H198" s="150">
        <v>209.23</v>
      </c>
      <c r="I198" s="281">
        <v>10</v>
      </c>
      <c r="J198" s="152">
        <f>ROUND($I$198*$H$198,2)</f>
        <v>2092.3000000000002</v>
      </c>
      <c r="K198" s="148" t="s">
        <v>150</v>
      </c>
      <c r="L198" s="43"/>
      <c r="M198" s="153"/>
      <c r="N198" s="154" t="s">
        <v>46</v>
      </c>
      <c r="O198" s="24"/>
      <c r="P198" s="155">
        <f>$O$198*$H$198</f>
        <v>0</v>
      </c>
      <c r="Q198" s="155">
        <v>1.2999999999999999E-4</v>
      </c>
      <c r="R198" s="155">
        <f>$Q$198*$H$198</f>
        <v>2.7199899999999996E-2</v>
      </c>
      <c r="S198" s="155">
        <v>0</v>
      </c>
      <c r="T198" s="156">
        <f>$S$198*$H$198</f>
        <v>0</v>
      </c>
      <c r="AR198" s="89" t="s">
        <v>141</v>
      </c>
      <c r="AT198" s="89" t="s">
        <v>137</v>
      </c>
      <c r="AU198" s="89" t="s">
        <v>83</v>
      </c>
      <c r="AY198" s="6" t="s">
        <v>134</v>
      </c>
      <c r="BE198" s="157">
        <f>IF($N$198="základní",$J$198,0)</f>
        <v>2092.3000000000002</v>
      </c>
      <c r="BF198" s="157">
        <f>IF($N$198="snížená",$J$198,0)</f>
        <v>0</v>
      </c>
      <c r="BG198" s="157">
        <f>IF($N$198="zákl. přenesená",$J$198,0)</f>
        <v>0</v>
      </c>
      <c r="BH198" s="157">
        <f>IF($N$198="sníž. přenesená",$J$198,0)</f>
        <v>0</v>
      </c>
      <c r="BI198" s="157">
        <f>IF($N$198="nulová",$J$198,0)</f>
        <v>0</v>
      </c>
      <c r="BJ198" s="89" t="s">
        <v>23</v>
      </c>
      <c r="BK198" s="157">
        <f>ROUND($I$198*$H$198,2)</f>
        <v>2092.3000000000002</v>
      </c>
      <c r="BL198" s="89" t="s">
        <v>141</v>
      </c>
      <c r="BM198" s="89" t="s">
        <v>248</v>
      </c>
    </row>
    <row r="199" spans="2:65" s="6" customFormat="1" ht="16.5" customHeight="1" x14ac:dyDescent="0.3">
      <c r="B199" s="23"/>
      <c r="C199" s="24"/>
      <c r="D199" s="160" t="s">
        <v>152</v>
      </c>
      <c r="E199" s="24"/>
      <c r="F199" s="183" t="s">
        <v>249</v>
      </c>
      <c r="G199" s="24"/>
      <c r="H199" s="24"/>
      <c r="I199" s="285"/>
      <c r="J199" s="24"/>
      <c r="K199" s="24"/>
      <c r="L199" s="43"/>
      <c r="M199" s="56"/>
      <c r="N199" s="24"/>
      <c r="O199" s="24"/>
      <c r="P199" s="24"/>
      <c r="Q199" s="24"/>
      <c r="R199" s="24"/>
      <c r="S199" s="24"/>
      <c r="T199" s="57"/>
      <c r="AT199" s="6" t="s">
        <v>152</v>
      </c>
      <c r="AU199" s="6" t="s">
        <v>83</v>
      </c>
    </row>
    <row r="200" spans="2:65" s="6" customFormat="1" ht="15.75" customHeight="1" x14ac:dyDescent="0.3">
      <c r="B200" s="166"/>
      <c r="C200" s="167"/>
      <c r="D200" s="168" t="s">
        <v>143</v>
      </c>
      <c r="E200" s="167"/>
      <c r="F200" s="169" t="s">
        <v>250</v>
      </c>
      <c r="G200" s="167"/>
      <c r="H200" s="170">
        <v>209.23</v>
      </c>
      <c r="I200" s="283"/>
      <c r="J200" s="167"/>
      <c r="K200" s="167"/>
      <c r="L200" s="171"/>
      <c r="M200" s="172"/>
      <c r="N200" s="167"/>
      <c r="O200" s="167"/>
      <c r="P200" s="167"/>
      <c r="Q200" s="167"/>
      <c r="R200" s="167"/>
      <c r="S200" s="167"/>
      <c r="T200" s="173"/>
      <c r="AT200" s="174" t="s">
        <v>143</v>
      </c>
      <c r="AU200" s="174" t="s">
        <v>83</v>
      </c>
      <c r="AV200" s="174" t="s">
        <v>83</v>
      </c>
      <c r="AW200" s="174" t="s">
        <v>90</v>
      </c>
      <c r="AX200" s="174" t="s">
        <v>23</v>
      </c>
      <c r="AY200" s="174" t="s">
        <v>134</v>
      </c>
    </row>
    <row r="201" spans="2:65" s="6" customFormat="1" ht="15.75" customHeight="1" x14ac:dyDescent="0.3">
      <c r="B201" s="23"/>
      <c r="C201" s="146" t="s">
        <v>251</v>
      </c>
      <c r="D201" s="146" t="s">
        <v>137</v>
      </c>
      <c r="E201" s="147" t="s">
        <v>252</v>
      </c>
      <c r="F201" s="148" t="s">
        <v>253</v>
      </c>
      <c r="G201" s="149" t="s">
        <v>140</v>
      </c>
      <c r="H201" s="150">
        <v>297.39400000000001</v>
      </c>
      <c r="I201" s="281">
        <v>20</v>
      </c>
      <c r="J201" s="152">
        <f>ROUND($I$201*$H$201,2)</f>
        <v>5947.88</v>
      </c>
      <c r="K201" s="148" t="s">
        <v>150</v>
      </c>
      <c r="L201" s="43"/>
      <c r="M201" s="153"/>
      <c r="N201" s="154" t="s">
        <v>46</v>
      </c>
      <c r="O201" s="24"/>
      <c r="P201" s="155">
        <f>$O$201*$H$201</f>
        <v>0</v>
      </c>
      <c r="Q201" s="155">
        <v>4.0000000000000003E-5</v>
      </c>
      <c r="R201" s="155">
        <f>$Q$201*$H$201</f>
        <v>1.1895760000000002E-2</v>
      </c>
      <c r="S201" s="155">
        <v>0</v>
      </c>
      <c r="T201" s="156">
        <f>$S$201*$H$201</f>
        <v>0</v>
      </c>
      <c r="AR201" s="89" t="s">
        <v>141</v>
      </c>
      <c r="AT201" s="89" t="s">
        <v>137</v>
      </c>
      <c r="AU201" s="89" t="s">
        <v>83</v>
      </c>
      <c r="AY201" s="6" t="s">
        <v>134</v>
      </c>
      <c r="BE201" s="157">
        <f>IF($N$201="základní",$J$201,0)</f>
        <v>5947.88</v>
      </c>
      <c r="BF201" s="157">
        <f>IF($N$201="snížená",$J$201,0)</f>
        <v>0</v>
      </c>
      <c r="BG201" s="157">
        <f>IF($N$201="zákl. přenesená",$J$201,0)</f>
        <v>0</v>
      </c>
      <c r="BH201" s="157">
        <f>IF($N$201="sníž. přenesená",$J$201,0)</f>
        <v>0</v>
      </c>
      <c r="BI201" s="157">
        <f>IF($N$201="nulová",$J$201,0)</f>
        <v>0</v>
      </c>
      <c r="BJ201" s="89" t="s">
        <v>23</v>
      </c>
      <c r="BK201" s="157">
        <f>ROUND($I$201*$H$201,2)</f>
        <v>5947.88</v>
      </c>
      <c r="BL201" s="89" t="s">
        <v>141</v>
      </c>
      <c r="BM201" s="89" t="s">
        <v>254</v>
      </c>
    </row>
    <row r="202" spans="2:65" s="6" customFormat="1" ht="38.25" customHeight="1" x14ac:dyDescent="0.3">
      <c r="B202" s="23"/>
      <c r="C202" s="24"/>
      <c r="D202" s="160" t="s">
        <v>152</v>
      </c>
      <c r="E202" s="24"/>
      <c r="F202" s="183" t="s">
        <v>255</v>
      </c>
      <c r="G202" s="24"/>
      <c r="H202" s="24"/>
      <c r="I202" s="285"/>
      <c r="J202" s="24"/>
      <c r="K202" s="24"/>
      <c r="L202" s="43"/>
      <c r="M202" s="56"/>
      <c r="N202" s="24"/>
      <c r="O202" s="24"/>
      <c r="P202" s="24"/>
      <c r="Q202" s="24"/>
      <c r="R202" s="24"/>
      <c r="S202" s="24"/>
      <c r="T202" s="57"/>
      <c r="AT202" s="6" t="s">
        <v>152</v>
      </c>
      <c r="AU202" s="6" t="s">
        <v>83</v>
      </c>
    </row>
    <row r="203" spans="2:65" s="6" customFormat="1" ht="15.75" customHeight="1" x14ac:dyDescent="0.3">
      <c r="B203" s="158"/>
      <c r="C203" s="159"/>
      <c r="D203" s="168" t="s">
        <v>143</v>
      </c>
      <c r="E203" s="159"/>
      <c r="F203" s="161" t="s">
        <v>144</v>
      </c>
      <c r="G203" s="159"/>
      <c r="H203" s="159"/>
      <c r="I203" s="282"/>
      <c r="J203" s="159"/>
      <c r="K203" s="159"/>
      <c r="L203" s="162"/>
      <c r="M203" s="163"/>
      <c r="N203" s="159"/>
      <c r="O203" s="159"/>
      <c r="P203" s="159"/>
      <c r="Q203" s="159"/>
      <c r="R203" s="159"/>
      <c r="S203" s="159"/>
      <c r="T203" s="164"/>
      <c r="AT203" s="165" t="s">
        <v>143</v>
      </c>
      <c r="AU203" s="165" t="s">
        <v>83</v>
      </c>
      <c r="AV203" s="165" t="s">
        <v>23</v>
      </c>
      <c r="AW203" s="165" t="s">
        <v>90</v>
      </c>
      <c r="AX203" s="165" t="s">
        <v>75</v>
      </c>
      <c r="AY203" s="165" t="s">
        <v>134</v>
      </c>
    </row>
    <row r="204" spans="2:65" s="6" customFormat="1" ht="15.75" customHeight="1" x14ac:dyDescent="0.3">
      <c r="B204" s="166"/>
      <c r="C204" s="167"/>
      <c r="D204" s="168" t="s">
        <v>143</v>
      </c>
      <c r="E204" s="167"/>
      <c r="F204" s="169" t="s">
        <v>256</v>
      </c>
      <c r="G204" s="167"/>
      <c r="H204" s="170">
        <v>297.39400000000001</v>
      </c>
      <c r="I204" s="283"/>
      <c r="J204" s="167"/>
      <c r="K204" s="167"/>
      <c r="L204" s="171"/>
      <c r="M204" s="172"/>
      <c r="N204" s="167"/>
      <c r="O204" s="167"/>
      <c r="P204" s="167"/>
      <c r="Q204" s="167"/>
      <c r="R204" s="167"/>
      <c r="S204" s="167"/>
      <c r="T204" s="173"/>
      <c r="AT204" s="174" t="s">
        <v>143</v>
      </c>
      <c r="AU204" s="174" t="s">
        <v>83</v>
      </c>
      <c r="AV204" s="174" t="s">
        <v>83</v>
      </c>
      <c r="AW204" s="174" t="s">
        <v>90</v>
      </c>
      <c r="AX204" s="174" t="s">
        <v>75</v>
      </c>
      <c r="AY204" s="174" t="s">
        <v>134</v>
      </c>
    </row>
    <row r="205" spans="2:65" s="6" customFormat="1" ht="15.75" customHeight="1" x14ac:dyDescent="0.3">
      <c r="B205" s="175"/>
      <c r="C205" s="176"/>
      <c r="D205" s="168" t="s">
        <v>143</v>
      </c>
      <c r="E205" s="176"/>
      <c r="F205" s="177" t="s">
        <v>146</v>
      </c>
      <c r="G205" s="176"/>
      <c r="H205" s="178">
        <v>297.39400000000001</v>
      </c>
      <c r="I205" s="284"/>
      <c r="J205" s="176"/>
      <c r="K205" s="176"/>
      <c r="L205" s="179"/>
      <c r="M205" s="180"/>
      <c r="N205" s="176"/>
      <c r="O205" s="176"/>
      <c r="P205" s="176"/>
      <c r="Q205" s="176"/>
      <c r="R205" s="176"/>
      <c r="S205" s="176"/>
      <c r="T205" s="181"/>
      <c r="AT205" s="182" t="s">
        <v>143</v>
      </c>
      <c r="AU205" s="182" t="s">
        <v>83</v>
      </c>
      <c r="AV205" s="182" t="s">
        <v>141</v>
      </c>
      <c r="AW205" s="182" t="s">
        <v>90</v>
      </c>
      <c r="AX205" s="182" t="s">
        <v>23</v>
      </c>
      <c r="AY205" s="182" t="s">
        <v>134</v>
      </c>
    </row>
    <row r="206" spans="2:65" s="6" customFormat="1" ht="15.75" customHeight="1" x14ac:dyDescent="0.3">
      <c r="B206" s="23"/>
      <c r="C206" s="146" t="s">
        <v>8</v>
      </c>
      <c r="D206" s="146" t="s">
        <v>137</v>
      </c>
      <c r="E206" s="147" t="s">
        <v>257</v>
      </c>
      <c r="F206" s="148" t="s">
        <v>258</v>
      </c>
      <c r="G206" s="149" t="s">
        <v>140</v>
      </c>
      <c r="H206" s="150">
        <v>22.085999999999999</v>
      </c>
      <c r="I206" s="281">
        <v>80</v>
      </c>
      <c r="J206" s="152">
        <f>ROUND($I$206*$H$206,2)</f>
        <v>1766.88</v>
      </c>
      <c r="K206" s="148" t="s">
        <v>150</v>
      </c>
      <c r="L206" s="43"/>
      <c r="M206" s="153"/>
      <c r="N206" s="154" t="s">
        <v>46</v>
      </c>
      <c r="O206" s="24"/>
      <c r="P206" s="155">
        <f>$O$206*$H$206</f>
        <v>0</v>
      </c>
      <c r="Q206" s="155">
        <v>0</v>
      </c>
      <c r="R206" s="155">
        <f>$Q$206*$H$206</f>
        <v>0</v>
      </c>
      <c r="S206" s="155">
        <v>0.26100000000000001</v>
      </c>
      <c r="T206" s="156">
        <f>$S$206*$H$206</f>
        <v>5.7644459999999995</v>
      </c>
      <c r="AR206" s="89" t="s">
        <v>141</v>
      </c>
      <c r="AT206" s="89" t="s">
        <v>137</v>
      </c>
      <c r="AU206" s="89" t="s">
        <v>83</v>
      </c>
      <c r="AY206" s="6" t="s">
        <v>134</v>
      </c>
      <c r="BE206" s="157">
        <f>IF($N$206="základní",$J$206,0)</f>
        <v>1766.88</v>
      </c>
      <c r="BF206" s="157">
        <f>IF($N$206="snížená",$J$206,0)</f>
        <v>0</v>
      </c>
      <c r="BG206" s="157">
        <f>IF($N$206="zákl. přenesená",$J$206,0)</f>
        <v>0</v>
      </c>
      <c r="BH206" s="157">
        <f>IF($N$206="sníž. přenesená",$J$206,0)</f>
        <v>0</v>
      </c>
      <c r="BI206" s="157">
        <f>IF($N$206="nulová",$J$206,0)</f>
        <v>0</v>
      </c>
      <c r="BJ206" s="89" t="s">
        <v>23</v>
      </c>
      <c r="BK206" s="157">
        <f>ROUND($I$206*$H$206,2)</f>
        <v>1766.88</v>
      </c>
      <c r="BL206" s="89" t="s">
        <v>141</v>
      </c>
      <c r="BM206" s="89" t="s">
        <v>259</v>
      </c>
    </row>
    <row r="207" spans="2:65" s="6" customFormat="1" ht="27" customHeight="1" x14ac:dyDescent="0.3">
      <c r="B207" s="23"/>
      <c r="C207" s="24"/>
      <c r="D207" s="160" t="s">
        <v>152</v>
      </c>
      <c r="E207" s="24"/>
      <c r="F207" s="183" t="s">
        <v>260</v>
      </c>
      <c r="G207" s="24"/>
      <c r="H207" s="24"/>
      <c r="I207" s="285"/>
      <c r="J207" s="24"/>
      <c r="K207" s="24"/>
      <c r="L207" s="43"/>
      <c r="M207" s="56"/>
      <c r="N207" s="24"/>
      <c r="O207" s="24"/>
      <c r="P207" s="24"/>
      <c r="Q207" s="24"/>
      <c r="R207" s="24"/>
      <c r="S207" s="24"/>
      <c r="T207" s="57"/>
      <c r="AT207" s="6" t="s">
        <v>152</v>
      </c>
      <c r="AU207" s="6" t="s">
        <v>83</v>
      </c>
    </row>
    <row r="208" spans="2:65" s="6" customFormat="1" ht="15.75" customHeight="1" x14ac:dyDescent="0.3">
      <c r="B208" s="158"/>
      <c r="C208" s="159"/>
      <c r="D208" s="168" t="s">
        <v>143</v>
      </c>
      <c r="E208" s="159"/>
      <c r="F208" s="161" t="s">
        <v>144</v>
      </c>
      <c r="G208" s="159"/>
      <c r="H208" s="159"/>
      <c r="I208" s="282"/>
      <c r="J208" s="159"/>
      <c r="K208" s="159"/>
      <c r="L208" s="162"/>
      <c r="M208" s="163"/>
      <c r="N208" s="159"/>
      <c r="O208" s="159"/>
      <c r="P208" s="159"/>
      <c r="Q208" s="159"/>
      <c r="R208" s="159"/>
      <c r="S208" s="159"/>
      <c r="T208" s="164"/>
      <c r="AT208" s="165" t="s">
        <v>143</v>
      </c>
      <c r="AU208" s="165" t="s">
        <v>83</v>
      </c>
      <c r="AV208" s="165" t="s">
        <v>23</v>
      </c>
      <c r="AW208" s="165" t="s">
        <v>90</v>
      </c>
      <c r="AX208" s="165" t="s">
        <v>75</v>
      </c>
      <c r="AY208" s="165" t="s">
        <v>134</v>
      </c>
    </row>
    <row r="209" spans="2:65" s="6" customFormat="1" ht="15.75" customHeight="1" x14ac:dyDescent="0.3">
      <c r="B209" s="166"/>
      <c r="C209" s="167"/>
      <c r="D209" s="168" t="s">
        <v>143</v>
      </c>
      <c r="E209" s="167"/>
      <c r="F209" s="169" t="s">
        <v>261</v>
      </c>
      <c r="G209" s="167"/>
      <c r="H209" s="170">
        <v>22.085999999999999</v>
      </c>
      <c r="I209" s="283"/>
      <c r="J209" s="167"/>
      <c r="K209" s="167"/>
      <c r="L209" s="171"/>
      <c r="M209" s="172"/>
      <c r="N209" s="167"/>
      <c r="O209" s="167"/>
      <c r="P209" s="167"/>
      <c r="Q209" s="167"/>
      <c r="R209" s="167"/>
      <c r="S209" s="167"/>
      <c r="T209" s="173"/>
      <c r="AT209" s="174" t="s">
        <v>143</v>
      </c>
      <c r="AU209" s="174" t="s">
        <v>83</v>
      </c>
      <c r="AV209" s="174" t="s">
        <v>83</v>
      </c>
      <c r="AW209" s="174" t="s">
        <v>90</v>
      </c>
      <c r="AX209" s="174" t="s">
        <v>75</v>
      </c>
      <c r="AY209" s="174" t="s">
        <v>134</v>
      </c>
    </row>
    <row r="210" spans="2:65" s="6" customFormat="1" ht="15.75" customHeight="1" x14ac:dyDescent="0.3">
      <c r="B210" s="175"/>
      <c r="C210" s="176"/>
      <c r="D210" s="168" t="s">
        <v>143</v>
      </c>
      <c r="E210" s="176"/>
      <c r="F210" s="177" t="s">
        <v>146</v>
      </c>
      <c r="G210" s="176"/>
      <c r="H210" s="178">
        <v>22.085999999999999</v>
      </c>
      <c r="I210" s="284"/>
      <c r="J210" s="176"/>
      <c r="K210" s="176"/>
      <c r="L210" s="179"/>
      <c r="M210" s="180"/>
      <c r="N210" s="176"/>
      <c r="O210" s="176"/>
      <c r="P210" s="176"/>
      <c r="Q210" s="176"/>
      <c r="R210" s="176"/>
      <c r="S210" s="176"/>
      <c r="T210" s="181"/>
      <c r="AT210" s="182" t="s">
        <v>143</v>
      </c>
      <c r="AU210" s="182" t="s">
        <v>83</v>
      </c>
      <c r="AV210" s="182" t="s">
        <v>141</v>
      </c>
      <c r="AW210" s="182" t="s">
        <v>90</v>
      </c>
      <c r="AX210" s="182" t="s">
        <v>23</v>
      </c>
      <c r="AY210" s="182" t="s">
        <v>134</v>
      </c>
    </row>
    <row r="211" spans="2:65" s="6" customFormat="1" ht="15.75" customHeight="1" x14ac:dyDescent="0.3">
      <c r="B211" s="23"/>
      <c r="C211" s="146" t="s">
        <v>262</v>
      </c>
      <c r="D211" s="146" t="s">
        <v>137</v>
      </c>
      <c r="E211" s="147" t="s">
        <v>263</v>
      </c>
      <c r="F211" s="148" t="s">
        <v>264</v>
      </c>
      <c r="G211" s="149" t="s">
        <v>265</v>
      </c>
      <c r="H211" s="150">
        <v>1.1279999999999999</v>
      </c>
      <c r="I211" s="281">
        <v>500</v>
      </c>
      <c r="J211" s="152">
        <f>ROUND($I$211*$H$211,2)</f>
        <v>564</v>
      </c>
      <c r="K211" s="148" t="s">
        <v>150</v>
      </c>
      <c r="L211" s="43"/>
      <c r="M211" s="153"/>
      <c r="N211" s="154" t="s">
        <v>46</v>
      </c>
      <c r="O211" s="24"/>
      <c r="P211" s="155">
        <f>$O$211*$H$211</f>
        <v>0</v>
      </c>
      <c r="Q211" s="155">
        <v>0</v>
      </c>
      <c r="R211" s="155">
        <f>$Q$211*$H$211</f>
        <v>0</v>
      </c>
      <c r="S211" s="155">
        <v>1.8</v>
      </c>
      <c r="T211" s="156">
        <f>$S$211*$H$211</f>
        <v>2.0303999999999998</v>
      </c>
      <c r="AR211" s="89" t="s">
        <v>141</v>
      </c>
      <c r="AT211" s="89" t="s">
        <v>137</v>
      </c>
      <c r="AU211" s="89" t="s">
        <v>83</v>
      </c>
      <c r="AY211" s="6" t="s">
        <v>134</v>
      </c>
      <c r="BE211" s="157">
        <f>IF($N$211="základní",$J$211,0)</f>
        <v>564</v>
      </c>
      <c r="BF211" s="157">
        <f>IF($N$211="snížená",$J$211,0)</f>
        <v>0</v>
      </c>
      <c r="BG211" s="157">
        <f>IF($N$211="zákl. přenesená",$J$211,0)</f>
        <v>0</v>
      </c>
      <c r="BH211" s="157">
        <f>IF($N$211="sníž. přenesená",$J$211,0)</f>
        <v>0</v>
      </c>
      <c r="BI211" s="157">
        <f>IF($N$211="nulová",$J$211,0)</f>
        <v>0</v>
      </c>
      <c r="BJ211" s="89" t="s">
        <v>23</v>
      </c>
      <c r="BK211" s="157">
        <f>ROUND($I$211*$H$211,2)</f>
        <v>564</v>
      </c>
      <c r="BL211" s="89" t="s">
        <v>141</v>
      </c>
      <c r="BM211" s="89" t="s">
        <v>266</v>
      </c>
    </row>
    <row r="212" spans="2:65" s="6" customFormat="1" ht="27" customHeight="1" x14ac:dyDescent="0.3">
      <c r="B212" s="23"/>
      <c r="C212" s="24"/>
      <c r="D212" s="160" t="s">
        <v>152</v>
      </c>
      <c r="E212" s="24"/>
      <c r="F212" s="183" t="s">
        <v>267</v>
      </c>
      <c r="G212" s="24"/>
      <c r="H212" s="24"/>
      <c r="I212" s="285"/>
      <c r="J212" s="24"/>
      <c r="K212" s="24"/>
      <c r="L212" s="43"/>
      <c r="M212" s="56"/>
      <c r="N212" s="24"/>
      <c r="O212" s="24"/>
      <c r="P212" s="24"/>
      <c r="Q212" s="24"/>
      <c r="R212" s="24"/>
      <c r="S212" s="24"/>
      <c r="T212" s="57"/>
      <c r="AT212" s="6" t="s">
        <v>152</v>
      </c>
      <c r="AU212" s="6" t="s">
        <v>83</v>
      </c>
    </row>
    <row r="213" spans="2:65" s="6" customFormat="1" ht="15.75" customHeight="1" x14ac:dyDescent="0.3">
      <c r="B213" s="158"/>
      <c r="C213" s="159"/>
      <c r="D213" s="168" t="s">
        <v>143</v>
      </c>
      <c r="E213" s="159"/>
      <c r="F213" s="161" t="s">
        <v>268</v>
      </c>
      <c r="G213" s="159"/>
      <c r="H213" s="159"/>
      <c r="I213" s="282"/>
      <c r="J213" s="159"/>
      <c r="K213" s="159"/>
      <c r="L213" s="162"/>
      <c r="M213" s="163"/>
      <c r="N213" s="159"/>
      <c r="O213" s="159"/>
      <c r="P213" s="159"/>
      <c r="Q213" s="159"/>
      <c r="R213" s="159"/>
      <c r="S213" s="159"/>
      <c r="T213" s="164"/>
      <c r="AT213" s="165" t="s">
        <v>143</v>
      </c>
      <c r="AU213" s="165" t="s">
        <v>83</v>
      </c>
      <c r="AV213" s="165" t="s">
        <v>23</v>
      </c>
      <c r="AW213" s="165" t="s">
        <v>90</v>
      </c>
      <c r="AX213" s="165" t="s">
        <v>75</v>
      </c>
      <c r="AY213" s="165" t="s">
        <v>134</v>
      </c>
    </row>
    <row r="214" spans="2:65" s="6" customFormat="1" ht="15.75" customHeight="1" x14ac:dyDescent="0.3">
      <c r="B214" s="158"/>
      <c r="C214" s="159"/>
      <c r="D214" s="168" t="s">
        <v>143</v>
      </c>
      <c r="E214" s="159"/>
      <c r="F214" s="161" t="s">
        <v>144</v>
      </c>
      <c r="G214" s="159"/>
      <c r="H214" s="159"/>
      <c r="I214" s="282"/>
      <c r="J214" s="159"/>
      <c r="K214" s="159"/>
      <c r="L214" s="162"/>
      <c r="M214" s="163"/>
      <c r="N214" s="159"/>
      <c r="O214" s="159"/>
      <c r="P214" s="159"/>
      <c r="Q214" s="159"/>
      <c r="R214" s="159"/>
      <c r="S214" s="159"/>
      <c r="T214" s="164"/>
      <c r="AT214" s="165" t="s">
        <v>143</v>
      </c>
      <c r="AU214" s="165" t="s">
        <v>83</v>
      </c>
      <c r="AV214" s="165" t="s">
        <v>23</v>
      </c>
      <c r="AW214" s="165" t="s">
        <v>90</v>
      </c>
      <c r="AX214" s="165" t="s">
        <v>75</v>
      </c>
      <c r="AY214" s="165" t="s">
        <v>134</v>
      </c>
    </row>
    <row r="215" spans="2:65" s="6" customFormat="1" ht="15.75" customHeight="1" x14ac:dyDescent="0.3">
      <c r="B215" s="166"/>
      <c r="C215" s="167"/>
      <c r="D215" s="168" t="s">
        <v>143</v>
      </c>
      <c r="E215" s="167"/>
      <c r="F215" s="169" t="s">
        <v>269</v>
      </c>
      <c r="G215" s="167"/>
      <c r="H215" s="170">
        <v>1.1279999999999999</v>
      </c>
      <c r="I215" s="283"/>
      <c r="J215" s="167"/>
      <c r="K215" s="167"/>
      <c r="L215" s="171"/>
      <c r="M215" s="172"/>
      <c r="N215" s="167"/>
      <c r="O215" s="167"/>
      <c r="P215" s="167"/>
      <c r="Q215" s="167"/>
      <c r="R215" s="167"/>
      <c r="S215" s="167"/>
      <c r="T215" s="173"/>
      <c r="AT215" s="174" t="s">
        <v>143</v>
      </c>
      <c r="AU215" s="174" t="s">
        <v>83</v>
      </c>
      <c r="AV215" s="174" t="s">
        <v>83</v>
      </c>
      <c r="AW215" s="174" t="s">
        <v>90</v>
      </c>
      <c r="AX215" s="174" t="s">
        <v>75</v>
      </c>
      <c r="AY215" s="174" t="s">
        <v>134</v>
      </c>
    </row>
    <row r="216" spans="2:65" s="6" customFormat="1" ht="15.75" customHeight="1" x14ac:dyDescent="0.3">
      <c r="B216" s="175"/>
      <c r="C216" s="176"/>
      <c r="D216" s="168" t="s">
        <v>143</v>
      </c>
      <c r="E216" s="176"/>
      <c r="F216" s="177" t="s">
        <v>146</v>
      </c>
      <c r="G216" s="176"/>
      <c r="H216" s="178">
        <v>1.1279999999999999</v>
      </c>
      <c r="I216" s="284"/>
      <c r="J216" s="176"/>
      <c r="K216" s="176"/>
      <c r="L216" s="179"/>
      <c r="M216" s="180"/>
      <c r="N216" s="176"/>
      <c r="O216" s="176"/>
      <c r="P216" s="176"/>
      <c r="Q216" s="176"/>
      <c r="R216" s="176"/>
      <c r="S216" s="176"/>
      <c r="T216" s="181"/>
      <c r="AT216" s="182" t="s">
        <v>143</v>
      </c>
      <c r="AU216" s="182" t="s">
        <v>83</v>
      </c>
      <c r="AV216" s="182" t="s">
        <v>141</v>
      </c>
      <c r="AW216" s="182" t="s">
        <v>90</v>
      </c>
      <c r="AX216" s="182" t="s">
        <v>23</v>
      </c>
      <c r="AY216" s="182" t="s">
        <v>134</v>
      </c>
    </row>
    <row r="217" spans="2:65" s="6" customFormat="1" ht="15.75" customHeight="1" x14ac:dyDescent="0.3">
      <c r="B217" s="23"/>
      <c r="C217" s="146" t="s">
        <v>270</v>
      </c>
      <c r="D217" s="146" t="s">
        <v>137</v>
      </c>
      <c r="E217" s="147" t="s">
        <v>271</v>
      </c>
      <c r="F217" s="148" t="s">
        <v>272</v>
      </c>
      <c r="G217" s="149" t="s">
        <v>140</v>
      </c>
      <c r="H217" s="150">
        <v>2</v>
      </c>
      <c r="I217" s="281">
        <v>250</v>
      </c>
      <c r="J217" s="152">
        <f>ROUND($I$217*$H$217,2)</f>
        <v>500</v>
      </c>
      <c r="K217" s="148" t="s">
        <v>150</v>
      </c>
      <c r="L217" s="43"/>
      <c r="M217" s="153"/>
      <c r="N217" s="154" t="s">
        <v>46</v>
      </c>
      <c r="O217" s="24"/>
      <c r="P217" s="155">
        <f>$O$217*$H$217</f>
        <v>0</v>
      </c>
      <c r="Q217" s="155">
        <v>0</v>
      </c>
      <c r="R217" s="155">
        <f>$Q$217*$H$217</f>
        <v>0</v>
      </c>
      <c r="S217" s="155">
        <v>7.5999999999999998E-2</v>
      </c>
      <c r="T217" s="156">
        <f>$S$217*$H$217</f>
        <v>0.152</v>
      </c>
      <c r="AR217" s="89" t="s">
        <v>141</v>
      </c>
      <c r="AT217" s="89" t="s">
        <v>137</v>
      </c>
      <c r="AU217" s="89" t="s">
        <v>83</v>
      </c>
      <c r="AY217" s="6" t="s">
        <v>134</v>
      </c>
      <c r="BE217" s="157">
        <f>IF($N$217="základní",$J$217,0)</f>
        <v>500</v>
      </c>
      <c r="BF217" s="157">
        <f>IF($N$217="snížená",$J$217,0)</f>
        <v>0</v>
      </c>
      <c r="BG217" s="157">
        <f>IF($N$217="zákl. přenesená",$J$217,0)</f>
        <v>0</v>
      </c>
      <c r="BH217" s="157">
        <f>IF($N$217="sníž. přenesená",$J$217,0)</f>
        <v>0</v>
      </c>
      <c r="BI217" s="157">
        <f>IF($N$217="nulová",$J$217,0)</f>
        <v>0</v>
      </c>
      <c r="BJ217" s="89" t="s">
        <v>23</v>
      </c>
      <c r="BK217" s="157">
        <f>ROUND($I$217*$H$217,2)</f>
        <v>500</v>
      </c>
      <c r="BL217" s="89" t="s">
        <v>141</v>
      </c>
      <c r="BM217" s="89" t="s">
        <v>273</v>
      </c>
    </row>
    <row r="218" spans="2:65" s="6" customFormat="1" ht="16.5" customHeight="1" x14ac:dyDescent="0.3">
      <c r="B218" s="23"/>
      <c r="C218" s="24"/>
      <c r="D218" s="160" t="s">
        <v>152</v>
      </c>
      <c r="E218" s="24"/>
      <c r="F218" s="183" t="s">
        <v>274</v>
      </c>
      <c r="G218" s="24"/>
      <c r="H218" s="24"/>
      <c r="I218" s="285"/>
      <c r="J218" s="24"/>
      <c r="K218" s="24"/>
      <c r="L218" s="43"/>
      <c r="M218" s="56"/>
      <c r="N218" s="24"/>
      <c r="O218" s="24"/>
      <c r="P218" s="24"/>
      <c r="Q218" s="24"/>
      <c r="R218" s="24"/>
      <c r="S218" s="24"/>
      <c r="T218" s="57"/>
      <c r="AT218" s="6" t="s">
        <v>152</v>
      </c>
      <c r="AU218" s="6" t="s">
        <v>83</v>
      </c>
    </row>
    <row r="219" spans="2:65" s="6" customFormat="1" ht="15.75" customHeight="1" x14ac:dyDescent="0.3">
      <c r="B219" s="158"/>
      <c r="C219" s="159"/>
      <c r="D219" s="168" t="s">
        <v>143</v>
      </c>
      <c r="E219" s="159"/>
      <c r="F219" s="161" t="s">
        <v>154</v>
      </c>
      <c r="G219" s="159"/>
      <c r="H219" s="159"/>
      <c r="I219" s="282"/>
      <c r="J219" s="159"/>
      <c r="K219" s="159"/>
      <c r="L219" s="162"/>
      <c r="M219" s="163"/>
      <c r="N219" s="159"/>
      <c r="O219" s="159"/>
      <c r="P219" s="159"/>
      <c r="Q219" s="159"/>
      <c r="R219" s="159"/>
      <c r="S219" s="159"/>
      <c r="T219" s="164"/>
      <c r="AT219" s="165" t="s">
        <v>143</v>
      </c>
      <c r="AU219" s="165" t="s">
        <v>83</v>
      </c>
      <c r="AV219" s="165" t="s">
        <v>23</v>
      </c>
      <c r="AW219" s="165" t="s">
        <v>90</v>
      </c>
      <c r="AX219" s="165" t="s">
        <v>75</v>
      </c>
      <c r="AY219" s="165" t="s">
        <v>134</v>
      </c>
    </row>
    <row r="220" spans="2:65" s="6" customFormat="1" ht="15.75" customHeight="1" x14ac:dyDescent="0.3">
      <c r="B220" s="166"/>
      <c r="C220" s="167"/>
      <c r="D220" s="168" t="s">
        <v>143</v>
      </c>
      <c r="E220" s="167"/>
      <c r="F220" s="169" t="s">
        <v>83</v>
      </c>
      <c r="G220" s="167"/>
      <c r="H220" s="170">
        <v>2</v>
      </c>
      <c r="I220" s="283"/>
      <c r="J220" s="167"/>
      <c r="K220" s="167"/>
      <c r="L220" s="171"/>
      <c r="M220" s="172"/>
      <c r="N220" s="167"/>
      <c r="O220" s="167"/>
      <c r="P220" s="167"/>
      <c r="Q220" s="167"/>
      <c r="R220" s="167"/>
      <c r="S220" s="167"/>
      <c r="T220" s="173"/>
      <c r="AT220" s="174" t="s">
        <v>143</v>
      </c>
      <c r="AU220" s="174" t="s">
        <v>83</v>
      </c>
      <c r="AV220" s="174" t="s">
        <v>83</v>
      </c>
      <c r="AW220" s="174" t="s">
        <v>90</v>
      </c>
      <c r="AX220" s="174" t="s">
        <v>23</v>
      </c>
      <c r="AY220" s="174" t="s">
        <v>134</v>
      </c>
    </row>
    <row r="221" spans="2:65" s="6" customFormat="1" ht="15.75" customHeight="1" x14ac:dyDescent="0.3">
      <c r="B221" s="23"/>
      <c r="C221" s="146" t="s">
        <v>275</v>
      </c>
      <c r="D221" s="146" t="s">
        <v>137</v>
      </c>
      <c r="E221" s="147" t="s">
        <v>276</v>
      </c>
      <c r="F221" s="148" t="s">
        <v>277</v>
      </c>
      <c r="G221" s="149" t="s">
        <v>140</v>
      </c>
      <c r="H221" s="150">
        <v>34.826000000000001</v>
      </c>
      <c r="I221" s="281">
        <v>55</v>
      </c>
      <c r="J221" s="152">
        <f>ROUND($I$221*$H$221,2)</f>
        <v>1915.43</v>
      </c>
      <c r="K221" s="148" t="s">
        <v>150</v>
      </c>
      <c r="L221" s="43"/>
      <c r="M221" s="153"/>
      <c r="N221" s="154" t="s">
        <v>46</v>
      </c>
      <c r="O221" s="24"/>
      <c r="P221" s="155">
        <f>$O$221*$H$221</f>
        <v>0</v>
      </c>
      <c r="Q221" s="155">
        <v>0</v>
      </c>
      <c r="R221" s="155">
        <f>$Q$221*$H$221</f>
        <v>0</v>
      </c>
      <c r="S221" s="155">
        <v>6.8000000000000005E-2</v>
      </c>
      <c r="T221" s="156">
        <f>$S$221*$H$221</f>
        <v>2.3681680000000003</v>
      </c>
      <c r="AR221" s="89" t="s">
        <v>141</v>
      </c>
      <c r="AT221" s="89" t="s">
        <v>137</v>
      </c>
      <c r="AU221" s="89" t="s">
        <v>83</v>
      </c>
      <c r="AY221" s="6" t="s">
        <v>134</v>
      </c>
      <c r="BE221" s="157">
        <f>IF($N$221="základní",$J$221,0)</f>
        <v>1915.43</v>
      </c>
      <c r="BF221" s="157">
        <f>IF($N$221="snížená",$J$221,0)</f>
        <v>0</v>
      </c>
      <c r="BG221" s="157">
        <f>IF($N$221="zákl. přenesená",$J$221,0)</f>
        <v>0</v>
      </c>
      <c r="BH221" s="157">
        <f>IF($N$221="sníž. přenesená",$J$221,0)</f>
        <v>0</v>
      </c>
      <c r="BI221" s="157">
        <f>IF($N$221="nulová",$J$221,0)</f>
        <v>0</v>
      </c>
      <c r="BJ221" s="89" t="s">
        <v>23</v>
      </c>
      <c r="BK221" s="157">
        <f>ROUND($I$221*$H$221,2)</f>
        <v>1915.43</v>
      </c>
      <c r="BL221" s="89" t="s">
        <v>141</v>
      </c>
      <c r="BM221" s="89" t="s">
        <v>278</v>
      </c>
    </row>
    <row r="222" spans="2:65" s="6" customFormat="1" ht="27" customHeight="1" x14ac:dyDescent="0.3">
      <c r="B222" s="23"/>
      <c r="C222" s="24"/>
      <c r="D222" s="160" t="s">
        <v>152</v>
      </c>
      <c r="E222" s="24"/>
      <c r="F222" s="183" t="s">
        <v>279</v>
      </c>
      <c r="G222" s="24"/>
      <c r="H222" s="24"/>
      <c r="I222" s="285"/>
      <c r="J222" s="24"/>
      <c r="K222" s="24"/>
      <c r="L222" s="43"/>
      <c r="M222" s="56"/>
      <c r="N222" s="24"/>
      <c r="O222" s="24"/>
      <c r="P222" s="24"/>
      <c r="Q222" s="24"/>
      <c r="R222" s="24"/>
      <c r="S222" s="24"/>
      <c r="T222" s="57"/>
      <c r="AT222" s="6" t="s">
        <v>152</v>
      </c>
      <c r="AU222" s="6" t="s">
        <v>83</v>
      </c>
    </row>
    <row r="223" spans="2:65" s="6" customFormat="1" ht="15.75" customHeight="1" x14ac:dyDescent="0.3">
      <c r="B223" s="158"/>
      <c r="C223" s="159"/>
      <c r="D223" s="168" t="s">
        <v>143</v>
      </c>
      <c r="E223" s="159"/>
      <c r="F223" s="161" t="s">
        <v>144</v>
      </c>
      <c r="G223" s="159"/>
      <c r="H223" s="159"/>
      <c r="I223" s="282"/>
      <c r="J223" s="159"/>
      <c r="K223" s="159"/>
      <c r="L223" s="162"/>
      <c r="M223" s="163"/>
      <c r="N223" s="159"/>
      <c r="O223" s="159"/>
      <c r="P223" s="159"/>
      <c r="Q223" s="159"/>
      <c r="R223" s="159"/>
      <c r="S223" s="159"/>
      <c r="T223" s="164"/>
      <c r="AT223" s="165" t="s">
        <v>143</v>
      </c>
      <c r="AU223" s="165" t="s">
        <v>83</v>
      </c>
      <c r="AV223" s="165" t="s">
        <v>23</v>
      </c>
      <c r="AW223" s="165" t="s">
        <v>90</v>
      </c>
      <c r="AX223" s="165" t="s">
        <v>75</v>
      </c>
      <c r="AY223" s="165" t="s">
        <v>134</v>
      </c>
    </row>
    <row r="224" spans="2:65" s="6" customFormat="1" ht="15.75" customHeight="1" x14ac:dyDescent="0.3">
      <c r="B224" s="166"/>
      <c r="C224" s="167"/>
      <c r="D224" s="168" t="s">
        <v>143</v>
      </c>
      <c r="E224" s="167"/>
      <c r="F224" s="169" t="s">
        <v>280</v>
      </c>
      <c r="G224" s="167"/>
      <c r="H224" s="170">
        <v>34.826000000000001</v>
      </c>
      <c r="I224" s="283"/>
      <c r="J224" s="167"/>
      <c r="K224" s="167"/>
      <c r="L224" s="171"/>
      <c r="M224" s="172"/>
      <c r="N224" s="167"/>
      <c r="O224" s="167"/>
      <c r="P224" s="167"/>
      <c r="Q224" s="167"/>
      <c r="R224" s="167"/>
      <c r="S224" s="167"/>
      <c r="T224" s="173"/>
      <c r="AT224" s="174" t="s">
        <v>143</v>
      </c>
      <c r="AU224" s="174" t="s">
        <v>83</v>
      </c>
      <c r="AV224" s="174" t="s">
        <v>83</v>
      </c>
      <c r="AW224" s="174" t="s">
        <v>90</v>
      </c>
      <c r="AX224" s="174" t="s">
        <v>75</v>
      </c>
      <c r="AY224" s="174" t="s">
        <v>134</v>
      </c>
    </row>
    <row r="225" spans="2:65" s="6" customFormat="1" ht="15.75" customHeight="1" x14ac:dyDescent="0.3">
      <c r="B225" s="175"/>
      <c r="C225" s="176"/>
      <c r="D225" s="168" t="s">
        <v>143</v>
      </c>
      <c r="E225" s="176"/>
      <c r="F225" s="177" t="s">
        <v>146</v>
      </c>
      <c r="G225" s="176"/>
      <c r="H225" s="178">
        <v>34.826000000000001</v>
      </c>
      <c r="I225" s="284"/>
      <c r="J225" s="176"/>
      <c r="K225" s="176"/>
      <c r="L225" s="179"/>
      <c r="M225" s="180"/>
      <c r="N225" s="176"/>
      <c r="O225" s="176"/>
      <c r="P225" s="176"/>
      <c r="Q225" s="176"/>
      <c r="R225" s="176"/>
      <c r="S225" s="176"/>
      <c r="T225" s="181"/>
      <c r="AT225" s="182" t="s">
        <v>143</v>
      </c>
      <c r="AU225" s="182" t="s">
        <v>83</v>
      </c>
      <c r="AV225" s="182" t="s">
        <v>141</v>
      </c>
      <c r="AW225" s="182" t="s">
        <v>90</v>
      </c>
      <c r="AX225" s="182" t="s">
        <v>23</v>
      </c>
      <c r="AY225" s="182" t="s">
        <v>134</v>
      </c>
    </row>
    <row r="226" spans="2:65" s="6" customFormat="1" ht="27" customHeight="1" x14ac:dyDescent="0.3">
      <c r="B226" s="23"/>
      <c r="C226" s="146" t="s">
        <v>281</v>
      </c>
      <c r="D226" s="146" t="s">
        <v>137</v>
      </c>
      <c r="E226" s="147" t="s">
        <v>282</v>
      </c>
      <c r="F226" s="148" t="s">
        <v>283</v>
      </c>
      <c r="G226" s="149" t="s">
        <v>140</v>
      </c>
      <c r="H226" s="150">
        <v>219.17699999999999</v>
      </c>
      <c r="I226" s="281">
        <v>25</v>
      </c>
      <c r="J226" s="152">
        <f>ROUND($I$226*$H$226,2)</f>
        <v>5479.43</v>
      </c>
      <c r="K226" s="148"/>
      <c r="L226" s="43"/>
      <c r="M226" s="153"/>
      <c r="N226" s="154" t="s">
        <v>46</v>
      </c>
      <c r="O226" s="24"/>
      <c r="P226" s="155">
        <f>$O$226*$H$226</f>
        <v>0</v>
      </c>
      <c r="Q226" s="155">
        <v>0</v>
      </c>
      <c r="R226" s="155">
        <f>$Q$226*$H$226</f>
        <v>0</v>
      </c>
      <c r="S226" s="155">
        <v>5.0000000000000001E-3</v>
      </c>
      <c r="T226" s="156">
        <f>$S$226*$H$226</f>
        <v>1.095885</v>
      </c>
      <c r="AR226" s="89" t="s">
        <v>141</v>
      </c>
      <c r="AT226" s="89" t="s">
        <v>137</v>
      </c>
      <c r="AU226" s="89" t="s">
        <v>83</v>
      </c>
      <c r="AY226" s="6" t="s">
        <v>134</v>
      </c>
      <c r="BE226" s="157">
        <f>IF($N$226="základní",$J$226,0)</f>
        <v>5479.43</v>
      </c>
      <c r="BF226" s="157">
        <f>IF($N$226="snížená",$J$226,0)</f>
        <v>0</v>
      </c>
      <c r="BG226" s="157">
        <f>IF($N$226="zákl. přenesená",$J$226,0)</f>
        <v>0</v>
      </c>
      <c r="BH226" s="157">
        <f>IF($N$226="sníž. přenesená",$J$226,0)</f>
        <v>0</v>
      </c>
      <c r="BI226" s="157">
        <f>IF($N$226="nulová",$J$226,0)</f>
        <v>0</v>
      </c>
      <c r="BJ226" s="89" t="s">
        <v>23</v>
      </c>
      <c r="BK226" s="157">
        <f>ROUND($I$226*$H$226,2)</f>
        <v>5479.43</v>
      </c>
      <c r="BL226" s="89" t="s">
        <v>141</v>
      </c>
      <c r="BM226" s="89" t="s">
        <v>284</v>
      </c>
    </row>
    <row r="227" spans="2:65" s="6" customFormat="1" ht="15.75" customHeight="1" x14ac:dyDescent="0.3">
      <c r="B227" s="158"/>
      <c r="C227" s="159"/>
      <c r="D227" s="160" t="s">
        <v>143</v>
      </c>
      <c r="E227" s="161"/>
      <c r="F227" s="161" t="s">
        <v>285</v>
      </c>
      <c r="G227" s="159"/>
      <c r="H227" s="159"/>
      <c r="I227" s="282"/>
      <c r="J227" s="159"/>
      <c r="K227" s="159"/>
      <c r="L227" s="162"/>
      <c r="M227" s="163"/>
      <c r="N227" s="159"/>
      <c r="O227" s="159"/>
      <c r="P227" s="159"/>
      <c r="Q227" s="159"/>
      <c r="R227" s="159"/>
      <c r="S227" s="159"/>
      <c r="T227" s="164"/>
      <c r="AT227" s="165" t="s">
        <v>143</v>
      </c>
      <c r="AU227" s="165" t="s">
        <v>83</v>
      </c>
      <c r="AV227" s="165" t="s">
        <v>23</v>
      </c>
      <c r="AW227" s="165" t="s">
        <v>90</v>
      </c>
      <c r="AX227" s="165" t="s">
        <v>75</v>
      </c>
      <c r="AY227" s="165" t="s">
        <v>134</v>
      </c>
    </row>
    <row r="228" spans="2:65" s="6" customFormat="1" ht="15.75" customHeight="1" x14ac:dyDescent="0.3">
      <c r="B228" s="158"/>
      <c r="C228" s="159"/>
      <c r="D228" s="168" t="s">
        <v>143</v>
      </c>
      <c r="E228" s="159"/>
      <c r="F228" s="161" t="s">
        <v>144</v>
      </c>
      <c r="G228" s="159"/>
      <c r="H228" s="159"/>
      <c r="I228" s="282"/>
      <c r="J228" s="159"/>
      <c r="K228" s="159"/>
      <c r="L228" s="162"/>
      <c r="M228" s="163"/>
      <c r="N228" s="159"/>
      <c r="O228" s="159"/>
      <c r="P228" s="159"/>
      <c r="Q228" s="159"/>
      <c r="R228" s="159"/>
      <c r="S228" s="159"/>
      <c r="T228" s="164"/>
      <c r="AT228" s="165" t="s">
        <v>143</v>
      </c>
      <c r="AU228" s="165" t="s">
        <v>83</v>
      </c>
      <c r="AV228" s="165" t="s">
        <v>23</v>
      </c>
      <c r="AW228" s="165" t="s">
        <v>90</v>
      </c>
      <c r="AX228" s="165" t="s">
        <v>75</v>
      </c>
      <c r="AY228" s="165" t="s">
        <v>134</v>
      </c>
    </row>
    <row r="229" spans="2:65" s="6" customFormat="1" ht="15.75" customHeight="1" x14ac:dyDescent="0.3">
      <c r="B229" s="166"/>
      <c r="C229" s="167"/>
      <c r="D229" s="168" t="s">
        <v>143</v>
      </c>
      <c r="E229" s="167"/>
      <c r="F229" s="169" t="s">
        <v>286</v>
      </c>
      <c r="G229" s="167"/>
      <c r="H229" s="170">
        <v>219.17699999999999</v>
      </c>
      <c r="I229" s="283"/>
      <c r="J229" s="167"/>
      <c r="K229" s="167"/>
      <c r="L229" s="171"/>
      <c r="M229" s="172"/>
      <c r="N229" s="167"/>
      <c r="O229" s="167"/>
      <c r="P229" s="167"/>
      <c r="Q229" s="167"/>
      <c r="R229" s="167"/>
      <c r="S229" s="167"/>
      <c r="T229" s="173"/>
      <c r="AT229" s="174" t="s">
        <v>143</v>
      </c>
      <c r="AU229" s="174" t="s">
        <v>83</v>
      </c>
      <c r="AV229" s="174" t="s">
        <v>83</v>
      </c>
      <c r="AW229" s="174" t="s">
        <v>90</v>
      </c>
      <c r="AX229" s="174" t="s">
        <v>75</v>
      </c>
      <c r="AY229" s="174" t="s">
        <v>134</v>
      </c>
    </row>
    <row r="230" spans="2:65" s="6" customFormat="1" ht="15.75" customHeight="1" x14ac:dyDescent="0.3">
      <c r="B230" s="175"/>
      <c r="C230" s="176"/>
      <c r="D230" s="168" t="s">
        <v>143</v>
      </c>
      <c r="E230" s="176"/>
      <c r="F230" s="177" t="s">
        <v>146</v>
      </c>
      <c r="G230" s="176"/>
      <c r="H230" s="178">
        <v>219.17699999999999</v>
      </c>
      <c r="I230" s="284"/>
      <c r="J230" s="176"/>
      <c r="K230" s="176"/>
      <c r="L230" s="179"/>
      <c r="M230" s="180"/>
      <c r="N230" s="176"/>
      <c r="O230" s="176"/>
      <c r="P230" s="176"/>
      <c r="Q230" s="176"/>
      <c r="R230" s="176"/>
      <c r="S230" s="176"/>
      <c r="T230" s="181"/>
      <c r="AT230" s="182" t="s">
        <v>143</v>
      </c>
      <c r="AU230" s="182" t="s">
        <v>83</v>
      </c>
      <c r="AV230" s="182" t="s">
        <v>141</v>
      </c>
      <c r="AW230" s="182" t="s">
        <v>90</v>
      </c>
      <c r="AX230" s="182" t="s">
        <v>23</v>
      </c>
      <c r="AY230" s="182" t="s">
        <v>134</v>
      </c>
    </row>
    <row r="231" spans="2:65" s="6" customFormat="1" ht="15.75" customHeight="1" x14ac:dyDescent="0.3">
      <c r="B231" s="23"/>
      <c r="C231" s="146" t="s">
        <v>287</v>
      </c>
      <c r="D231" s="146" t="s">
        <v>137</v>
      </c>
      <c r="E231" s="147" t="s">
        <v>288</v>
      </c>
      <c r="F231" s="148" t="s">
        <v>289</v>
      </c>
      <c r="G231" s="149" t="s">
        <v>149</v>
      </c>
      <c r="H231" s="150">
        <v>2</v>
      </c>
      <c r="I231" s="281">
        <v>350</v>
      </c>
      <c r="J231" s="152">
        <f>ROUND($I$231*$H$231,2)</f>
        <v>700</v>
      </c>
      <c r="K231" s="148"/>
      <c r="L231" s="43"/>
      <c r="M231" s="153"/>
      <c r="N231" s="154" t="s">
        <v>46</v>
      </c>
      <c r="O231" s="24"/>
      <c r="P231" s="155">
        <f>$O$231*$H$231</f>
        <v>0</v>
      </c>
      <c r="Q231" s="155">
        <v>0</v>
      </c>
      <c r="R231" s="155">
        <f>$Q$231*$H$231</f>
        <v>0</v>
      </c>
      <c r="S231" s="155">
        <v>5.0000000000000001E-3</v>
      </c>
      <c r="T231" s="156">
        <f>$S$231*$H$231</f>
        <v>0.01</v>
      </c>
      <c r="AR231" s="89" t="s">
        <v>141</v>
      </c>
      <c r="AT231" s="89" t="s">
        <v>137</v>
      </c>
      <c r="AU231" s="89" t="s">
        <v>83</v>
      </c>
      <c r="AY231" s="6" t="s">
        <v>134</v>
      </c>
      <c r="BE231" s="157">
        <f>IF($N$231="základní",$J$231,0)</f>
        <v>700</v>
      </c>
      <c r="BF231" s="157">
        <f>IF($N$231="snížená",$J$231,0)</f>
        <v>0</v>
      </c>
      <c r="BG231" s="157">
        <f>IF($N$231="zákl. přenesená",$J$231,0)</f>
        <v>0</v>
      </c>
      <c r="BH231" s="157">
        <f>IF($N$231="sníž. přenesená",$J$231,0)</f>
        <v>0</v>
      </c>
      <c r="BI231" s="157">
        <f>IF($N$231="nulová",$J$231,0)</f>
        <v>0</v>
      </c>
      <c r="BJ231" s="89" t="s">
        <v>23</v>
      </c>
      <c r="BK231" s="157">
        <f>ROUND($I$231*$H$231,2)</f>
        <v>700</v>
      </c>
      <c r="BL231" s="89" t="s">
        <v>141</v>
      </c>
      <c r="BM231" s="89" t="s">
        <v>290</v>
      </c>
    </row>
    <row r="232" spans="2:65" s="6" customFormat="1" ht="15.75" customHeight="1" x14ac:dyDescent="0.3">
      <c r="B232" s="158"/>
      <c r="C232" s="159"/>
      <c r="D232" s="160" t="s">
        <v>143</v>
      </c>
      <c r="E232" s="161"/>
      <c r="F232" s="161" t="s">
        <v>154</v>
      </c>
      <c r="G232" s="159"/>
      <c r="H232" s="159"/>
      <c r="I232" s="282"/>
      <c r="J232" s="159"/>
      <c r="K232" s="159"/>
      <c r="L232" s="162"/>
      <c r="M232" s="163"/>
      <c r="N232" s="159"/>
      <c r="O232" s="159"/>
      <c r="P232" s="159"/>
      <c r="Q232" s="159"/>
      <c r="R232" s="159"/>
      <c r="S232" s="159"/>
      <c r="T232" s="164"/>
      <c r="AT232" s="165" t="s">
        <v>143</v>
      </c>
      <c r="AU232" s="165" t="s">
        <v>83</v>
      </c>
      <c r="AV232" s="165" t="s">
        <v>23</v>
      </c>
      <c r="AW232" s="165" t="s">
        <v>90</v>
      </c>
      <c r="AX232" s="165" t="s">
        <v>75</v>
      </c>
      <c r="AY232" s="165" t="s">
        <v>134</v>
      </c>
    </row>
    <row r="233" spans="2:65" s="6" customFormat="1" ht="15.75" customHeight="1" x14ac:dyDescent="0.3">
      <c r="B233" s="158"/>
      <c r="C233" s="159"/>
      <c r="D233" s="168" t="s">
        <v>143</v>
      </c>
      <c r="E233" s="159"/>
      <c r="F233" s="161" t="s">
        <v>291</v>
      </c>
      <c r="G233" s="159"/>
      <c r="H233" s="159"/>
      <c r="I233" s="282"/>
      <c r="J233" s="159"/>
      <c r="K233" s="159"/>
      <c r="L233" s="162"/>
      <c r="M233" s="163"/>
      <c r="N233" s="159"/>
      <c r="O233" s="159"/>
      <c r="P233" s="159"/>
      <c r="Q233" s="159"/>
      <c r="R233" s="159"/>
      <c r="S233" s="159"/>
      <c r="T233" s="164"/>
      <c r="AT233" s="165" t="s">
        <v>143</v>
      </c>
      <c r="AU233" s="165" t="s">
        <v>83</v>
      </c>
      <c r="AV233" s="165" t="s">
        <v>23</v>
      </c>
      <c r="AW233" s="165" t="s">
        <v>90</v>
      </c>
      <c r="AX233" s="165" t="s">
        <v>75</v>
      </c>
      <c r="AY233" s="165" t="s">
        <v>134</v>
      </c>
    </row>
    <row r="234" spans="2:65" s="6" customFormat="1" ht="15.75" customHeight="1" x14ac:dyDescent="0.3">
      <c r="B234" s="166"/>
      <c r="C234" s="167"/>
      <c r="D234" s="168" t="s">
        <v>143</v>
      </c>
      <c r="E234" s="167"/>
      <c r="F234" s="169" t="s">
        <v>23</v>
      </c>
      <c r="G234" s="167"/>
      <c r="H234" s="170">
        <v>1</v>
      </c>
      <c r="I234" s="283"/>
      <c r="J234" s="167"/>
      <c r="K234" s="167"/>
      <c r="L234" s="171"/>
      <c r="M234" s="172"/>
      <c r="N234" s="167"/>
      <c r="O234" s="167"/>
      <c r="P234" s="167"/>
      <c r="Q234" s="167"/>
      <c r="R234" s="167"/>
      <c r="S234" s="167"/>
      <c r="T234" s="173"/>
      <c r="AT234" s="174" t="s">
        <v>143</v>
      </c>
      <c r="AU234" s="174" t="s">
        <v>83</v>
      </c>
      <c r="AV234" s="174" t="s">
        <v>83</v>
      </c>
      <c r="AW234" s="174" t="s">
        <v>90</v>
      </c>
      <c r="AX234" s="174" t="s">
        <v>75</v>
      </c>
      <c r="AY234" s="174" t="s">
        <v>134</v>
      </c>
    </row>
    <row r="235" spans="2:65" s="6" customFormat="1" ht="15.75" customHeight="1" x14ac:dyDescent="0.3">
      <c r="B235" s="158"/>
      <c r="C235" s="159"/>
      <c r="D235" s="168" t="s">
        <v>143</v>
      </c>
      <c r="E235" s="159"/>
      <c r="F235" s="161" t="s">
        <v>292</v>
      </c>
      <c r="G235" s="159"/>
      <c r="H235" s="159"/>
      <c r="I235" s="282"/>
      <c r="J235" s="159"/>
      <c r="K235" s="159"/>
      <c r="L235" s="162"/>
      <c r="M235" s="163"/>
      <c r="N235" s="159"/>
      <c r="O235" s="159"/>
      <c r="P235" s="159"/>
      <c r="Q235" s="159"/>
      <c r="R235" s="159"/>
      <c r="S235" s="159"/>
      <c r="T235" s="164"/>
      <c r="AT235" s="165" t="s">
        <v>143</v>
      </c>
      <c r="AU235" s="165" t="s">
        <v>83</v>
      </c>
      <c r="AV235" s="165" t="s">
        <v>23</v>
      </c>
      <c r="AW235" s="165" t="s">
        <v>90</v>
      </c>
      <c r="AX235" s="165" t="s">
        <v>75</v>
      </c>
      <c r="AY235" s="165" t="s">
        <v>134</v>
      </c>
    </row>
    <row r="236" spans="2:65" s="6" customFormat="1" ht="15.75" customHeight="1" x14ac:dyDescent="0.3">
      <c r="B236" s="166"/>
      <c r="C236" s="167"/>
      <c r="D236" s="168" t="s">
        <v>143</v>
      </c>
      <c r="E236" s="167"/>
      <c r="F236" s="169" t="s">
        <v>23</v>
      </c>
      <c r="G236" s="167"/>
      <c r="H236" s="170">
        <v>1</v>
      </c>
      <c r="I236" s="283"/>
      <c r="J236" s="167"/>
      <c r="K236" s="167"/>
      <c r="L236" s="171"/>
      <c r="M236" s="172"/>
      <c r="N236" s="167"/>
      <c r="O236" s="167"/>
      <c r="P236" s="167"/>
      <c r="Q236" s="167"/>
      <c r="R236" s="167"/>
      <c r="S236" s="167"/>
      <c r="T236" s="173"/>
      <c r="AT236" s="174" t="s">
        <v>143</v>
      </c>
      <c r="AU236" s="174" t="s">
        <v>83</v>
      </c>
      <c r="AV236" s="174" t="s">
        <v>83</v>
      </c>
      <c r="AW236" s="174" t="s">
        <v>90</v>
      </c>
      <c r="AX236" s="174" t="s">
        <v>75</v>
      </c>
      <c r="AY236" s="174" t="s">
        <v>134</v>
      </c>
    </row>
    <row r="237" spans="2:65" s="6" customFormat="1" ht="15.75" customHeight="1" x14ac:dyDescent="0.3">
      <c r="B237" s="175"/>
      <c r="C237" s="176"/>
      <c r="D237" s="168" t="s">
        <v>143</v>
      </c>
      <c r="E237" s="176"/>
      <c r="F237" s="177" t="s">
        <v>146</v>
      </c>
      <c r="G237" s="176"/>
      <c r="H237" s="178">
        <v>2</v>
      </c>
      <c r="I237" s="284"/>
      <c r="J237" s="176"/>
      <c r="K237" s="176"/>
      <c r="L237" s="179"/>
      <c r="M237" s="180"/>
      <c r="N237" s="176"/>
      <c r="O237" s="176"/>
      <c r="P237" s="176"/>
      <c r="Q237" s="176"/>
      <c r="R237" s="176"/>
      <c r="S237" s="176"/>
      <c r="T237" s="181"/>
      <c r="AT237" s="182" t="s">
        <v>143</v>
      </c>
      <c r="AU237" s="182" t="s">
        <v>83</v>
      </c>
      <c r="AV237" s="182" t="s">
        <v>141</v>
      </c>
      <c r="AW237" s="182" t="s">
        <v>90</v>
      </c>
      <c r="AX237" s="182" t="s">
        <v>23</v>
      </c>
      <c r="AY237" s="182" t="s">
        <v>134</v>
      </c>
    </row>
    <row r="238" spans="2:65" s="6" customFormat="1" ht="15.75" customHeight="1" x14ac:dyDescent="0.3">
      <c r="B238" s="23"/>
      <c r="C238" s="146" t="s">
        <v>7</v>
      </c>
      <c r="D238" s="146" t="s">
        <v>137</v>
      </c>
      <c r="E238" s="147" t="s">
        <v>293</v>
      </c>
      <c r="F238" s="148" t="s">
        <v>294</v>
      </c>
      <c r="G238" s="149" t="s">
        <v>149</v>
      </c>
      <c r="H238" s="150">
        <v>1</v>
      </c>
      <c r="I238" s="281">
        <v>3900</v>
      </c>
      <c r="J238" s="152">
        <f>ROUND($I$238*$H$238,2)</f>
        <v>3900</v>
      </c>
      <c r="K238" s="148"/>
      <c r="L238" s="43"/>
      <c r="M238" s="153"/>
      <c r="N238" s="154" t="s">
        <v>46</v>
      </c>
      <c r="O238" s="24"/>
      <c r="P238" s="155">
        <f>$O$238*$H$238</f>
        <v>0</v>
      </c>
      <c r="Q238" s="155">
        <v>0</v>
      </c>
      <c r="R238" s="155">
        <f>$Q$238*$H$238</f>
        <v>0</v>
      </c>
      <c r="S238" s="155">
        <v>5.0000000000000001E-3</v>
      </c>
      <c r="T238" s="156">
        <f>$S$238*$H$238</f>
        <v>5.0000000000000001E-3</v>
      </c>
      <c r="AR238" s="89" t="s">
        <v>141</v>
      </c>
      <c r="AT238" s="89" t="s">
        <v>137</v>
      </c>
      <c r="AU238" s="89" t="s">
        <v>83</v>
      </c>
      <c r="AY238" s="6" t="s">
        <v>134</v>
      </c>
      <c r="BE238" s="157">
        <f>IF($N$238="základní",$J$238,0)</f>
        <v>3900</v>
      </c>
      <c r="BF238" s="157">
        <f>IF($N$238="snížená",$J$238,0)</f>
        <v>0</v>
      </c>
      <c r="BG238" s="157">
        <f>IF($N$238="zákl. přenesená",$J$238,0)</f>
        <v>0</v>
      </c>
      <c r="BH238" s="157">
        <f>IF($N$238="sníž. přenesená",$J$238,0)</f>
        <v>0</v>
      </c>
      <c r="BI238" s="157">
        <f>IF($N$238="nulová",$J$238,0)</f>
        <v>0</v>
      </c>
      <c r="BJ238" s="89" t="s">
        <v>23</v>
      </c>
      <c r="BK238" s="157">
        <f>ROUND($I$238*$H$238,2)</f>
        <v>3900</v>
      </c>
      <c r="BL238" s="89" t="s">
        <v>141</v>
      </c>
      <c r="BM238" s="89" t="s">
        <v>295</v>
      </c>
    </row>
    <row r="239" spans="2:65" s="6" customFormat="1" ht="15.75" customHeight="1" x14ac:dyDescent="0.3">
      <c r="B239" s="158"/>
      <c r="C239" s="159"/>
      <c r="D239" s="160" t="s">
        <v>143</v>
      </c>
      <c r="E239" s="161"/>
      <c r="F239" s="161" t="s">
        <v>296</v>
      </c>
      <c r="G239" s="159"/>
      <c r="H239" s="159"/>
      <c r="I239" s="282"/>
      <c r="J239" s="159"/>
      <c r="K239" s="159"/>
      <c r="L239" s="162"/>
      <c r="M239" s="163"/>
      <c r="N239" s="159"/>
      <c r="O239" s="159"/>
      <c r="P239" s="159"/>
      <c r="Q239" s="159"/>
      <c r="R239" s="159"/>
      <c r="S239" s="159"/>
      <c r="T239" s="164"/>
      <c r="AT239" s="165" t="s">
        <v>143</v>
      </c>
      <c r="AU239" s="165" t="s">
        <v>83</v>
      </c>
      <c r="AV239" s="165" t="s">
        <v>23</v>
      </c>
      <c r="AW239" s="165" t="s">
        <v>90</v>
      </c>
      <c r="AX239" s="165" t="s">
        <v>75</v>
      </c>
      <c r="AY239" s="165" t="s">
        <v>134</v>
      </c>
    </row>
    <row r="240" spans="2:65" s="6" customFormat="1" ht="15.75" customHeight="1" x14ac:dyDescent="0.3">
      <c r="B240" s="158"/>
      <c r="C240" s="159"/>
      <c r="D240" s="168" t="s">
        <v>143</v>
      </c>
      <c r="E240" s="159"/>
      <c r="F240" s="161" t="s">
        <v>154</v>
      </c>
      <c r="G240" s="159"/>
      <c r="H240" s="159"/>
      <c r="I240" s="282"/>
      <c r="J240" s="159"/>
      <c r="K240" s="159"/>
      <c r="L240" s="162"/>
      <c r="M240" s="163"/>
      <c r="N240" s="159"/>
      <c r="O240" s="159"/>
      <c r="P240" s="159"/>
      <c r="Q240" s="159"/>
      <c r="R240" s="159"/>
      <c r="S240" s="159"/>
      <c r="T240" s="164"/>
      <c r="AT240" s="165" t="s">
        <v>143</v>
      </c>
      <c r="AU240" s="165" t="s">
        <v>83</v>
      </c>
      <c r="AV240" s="165" t="s">
        <v>23</v>
      </c>
      <c r="AW240" s="165" t="s">
        <v>90</v>
      </c>
      <c r="AX240" s="165" t="s">
        <v>75</v>
      </c>
      <c r="AY240" s="165" t="s">
        <v>134</v>
      </c>
    </row>
    <row r="241" spans="2:65" s="6" customFormat="1" ht="15.75" customHeight="1" x14ac:dyDescent="0.3">
      <c r="B241" s="166"/>
      <c r="C241" s="167"/>
      <c r="D241" s="168" t="s">
        <v>143</v>
      </c>
      <c r="E241" s="167"/>
      <c r="F241" s="169" t="s">
        <v>23</v>
      </c>
      <c r="G241" s="167"/>
      <c r="H241" s="170">
        <v>1</v>
      </c>
      <c r="I241" s="283"/>
      <c r="J241" s="167"/>
      <c r="K241" s="167"/>
      <c r="L241" s="171"/>
      <c r="M241" s="172"/>
      <c r="N241" s="167"/>
      <c r="O241" s="167"/>
      <c r="P241" s="167"/>
      <c r="Q241" s="167"/>
      <c r="R241" s="167"/>
      <c r="S241" s="167"/>
      <c r="T241" s="173"/>
      <c r="AT241" s="174" t="s">
        <v>143</v>
      </c>
      <c r="AU241" s="174" t="s">
        <v>83</v>
      </c>
      <c r="AV241" s="174" t="s">
        <v>83</v>
      </c>
      <c r="AW241" s="174" t="s">
        <v>90</v>
      </c>
      <c r="AX241" s="174" t="s">
        <v>23</v>
      </c>
      <c r="AY241" s="174" t="s">
        <v>134</v>
      </c>
    </row>
    <row r="242" spans="2:65" s="6" customFormat="1" ht="15.75" customHeight="1" x14ac:dyDescent="0.3">
      <c r="B242" s="23"/>
      <c r="C242" s="146" t="s">
        <v>297</v>
      </c>
      <c r="D242" s="146" t="s">
        <v>137</v>
      </c>
      <c r="E242" s="147" t="s">
        <v>298</v>
      </c>
      <c r="F242" s="148" t="s">
        <v>299</v>
      </c>
      <c r="G242" s="149" t="s">
        <v>196</v>
      </c>
      <c r="H242" s="150">
        <v>1</v>
      </c>
      <c r="I242" s="281">
        <v>22000</v>
      </c>
      <c r="J242" s="152">
        <f>ROUND($I$242*$H$242,2)</f>
        <v>22000</v>
      </c>
      <c r="K242" s="148"/>
      <c r="L242" s="43"/>
      <c r="M242" s="153"/>
      <c r="N242" s="154" t="s">
        <v>46</v>
      </c>
      <c r="O242" s="24"/>
      <c r="P242" s="155">
        <f>$O$242*$H$242</f>
        <v>0</v>
      </c>
      <c r="Q242" s="155">
        <v>0</v>
      </c>
      <c r="R242" s="155">
        <f>$Q$242*$H$242</f>
        <v>0</v>
      </c>
      <c r="S242" s="155">
        <v>5.0000000000000001E-3</v>
      </c>
      <c r="T242" s="156">
        <f>$S$242*$H$242</f>
        <v>5.0000000000000001E-3</v>
      </c>
      <c r="AR242" s="89" t="s">
        <v>141</v>
      </c>
      <c r="AT242" s="89" t="s">
        <v>137</v>
      </c>
      <c r="AU242" s="89" t="s">
        <v>83</v>
      </c>
      <c r="AY242" s="6" t="s">
        <v>134</v>
      </c>
      <c r="BE242" s="157">
        <f>IF($N$242="základní",$J$242,0)</f>
        <v>22000</v>
      </c>
      <c r="BF242" s="157">
        <f>IF($N$242="snížená",$J$242,0)</f>
        <v>0</v>
      </c>
      <c r="BG242" s="157">
        <f>IF($N$242="zákl. přenesená",$J$242,0)</f>
        <v>0</v>
      </c>
      <c r="BH242" s="157">
        <f>IF($N$242="sníž. přenesená",$J$242,0)</f>
        <v>0</v>
      </c>
      <c r="BI242" s="157">
        <f>IF($N$242="nulová",$J$242,0)</f>
        <v>0</v>
      </c>
      <c r="BJ242" s="89" t="s">
        <v>23</v>
      </c>
      <c r="BK242" s="157">
        <f>ROUND($I$242*$H$242,2)</f>
        <v>22000</v>
      </c>
      <c r="BL242" s="89" t="s">
        <v>141</v>
      </c>
      <c r="BM242" s="89" t="s">
        <v>300</v>
      </c>
    </row>
    <row r="243" spans="2:65" s="6" customFormat="1" ht="15.75" customHeight="1" x14ac:dyDescent="0.3">
      <c r="B243" s="166"/>
      <c r="C243" s="167"/>
      <c r="D243" s="160" t="s">
        <v>143</v>
      </c>
      <c r="E243" s="169"/>
      <c r="F243" s="169" t="s">
        <v>23</v>
      </c>
      <c r="G243" s="167"/>
      <c r="H243" s="170">
        <v>1</v>
      </c>
      <c r="I243" s="283"/>
      <c r="J243" s="167"/>
      <c r="K243" s="167"/>
      <c r="L243" s="171"/>
      <c r="M243" s="172"/>
      <c r="N243" s="167"/>
      <c r="O243" s="167"/>
      <c r="P243" s="167"/>
      <c r="Q243" s="167"/>
      <c r="R243" s="167"/>
      <c r="S243" s="167"/>
      <c r="T243" s="173"/>
      <c r="AT243" s="174" t="s">
        <v>143</v>
      </c>
      <c r="AU243" s="174" t="s">
        <v>83</v>
      </c>
      <c r="AV243" s="174" t="s">
        <v>83</v>
      </c>
      <c r="AW243" s="174" t="s">
        <v>90</v>
      </c>
      <c r="AX243" s="174" t="s">
        <v>23</v>
      </c>
      <c r="AY243" s="174" t="s">
        <v>134</v>
      </c>
    </row>
    <row r="244" spans="2:65" s="6" customFormat="1" ht="15.75" customHeight="1" x14ac:dyDescent="0.3">
      <c r="B244" s="23"/>
      <c r="C244" s="146" t="s">
        <v>301</v>
      </c>
      <c r="D244" s="146" t="s">
        <v>137</v>
      </c>
      <c r="E244" s="147" t="s">
        <v>302</v>
      </c>
      <c r="F244" s="148" t="s">
        <v>303</v>
      </c>
      <c r="G244" s="149" t="s">
        <v>196</v>
      </c>
      <c r="H244" s="150">
        <v>1</v>
      </c>
      <c r="I244" s="281">
        <v>3500</v>
      </c>
      <c r="J244" s="152">
        <f>ROUND($I$244*$H$244,2)</f>
        <v>3500</v>
      </c>
      <c r="K244" s="148"/>
      <c r="L244" s="43"/>
      <c r="M244" s="153"/>
      <c r="N244" s="154" t="s">
        <v>46</v>
      </c>
      <c r="O244" s="24"/>
      <c r="P244" s="155">
        <f>$O$244*$H$244</f>
        <v>0</v>
      </c>
      <c r="Q244" s="155">
        <v>0</v>
      </c>
      <c r="R244" s="155">
        <f>$Q$244*$H$244</f>
        <v>0</v>
      </c>
      <c r="S244" s="155">
        <v>5.0000000000000001E-3</v>
      </c>
      <c r="T244" s="156">
        <f>$S$244*$H$244</f>
        <v>5.0000000000000001E-3</v>
      </c>
      <c r="AR244" s="89" t="s">
        <v>141</v>
      </c>
      <c r="AT244" s="89" t="s">
        <v>137</v>
      </c>
      <c r="AU244" s="89" t="s">
        <v>83</v>
      </c>
      <c r="AY244" s="6" t="s">
        <v>134</v>
      </c>
      <c r="BE244" s="157">
        <f>IF($N$244="základní",$J$244,0)</f>
        <v>3500</v>
      </c>
      <c r="BF244" s="157">
        <f>IF($N$244="snížená",$J$244,0)</f>
        <v>0</v>
      </c>
      <c r="BG244" s="157">
        <f>IF($N$244="zákl. přenesená",$J$244,0)</f>
        <v>0</v>
      </c>
      <c r="BH244" s="157">
        <f>IF($N$244="sníž. přenesená",$J$244,0)</f>
        <v>0</v>
      </c>
      <c r="BI244" s="157">
        <f>IF($N$244="nulová",$J$244,0)</f>
        <v>0</v>
      </c>
      <c r="BJ244" s="89" t="s">
        <v>23</v>
      </c>
      <c r="BK244" s="157">
        <f>ROUND($I$244*$H$244,2)</f>
        <v>3500</v>
      </c>
      <c r="BL244" s="89" t="s">
        <v>141</v>
      </c>
      <c r="BM244" s="89" t="s">
        <v>304</v>
      </c>
    </row>
    <row r="245" spans="2:65" s="6" customFormat="1" ht="15.75" customHeight="1" x14ac:dyDescent="0.3">
      <c r="B245" s="166"/>
      <c r="C245" s="167"/>
      <c r="D245" s="160" t="s">
        <v>143</v>
      </c>
      <c r="E245" s="169"/>
      <c r="F245" s="169" t="s">
        <v>23</v>
      </c>
      <c r="G245" s="167"/>
      <c r="H245" s="170">
        <v>1</v>
      </c>
      <c r="I245" s="283"/>
      <c r="J245" s="167"/>
      <c r="K245" s="167"/>
      <c r="L245" s="171"/>
      <c r="M245" s="172"/>
      <c r="N245" s="167"/>
      <c r="O245" s="167"/>
      <c r="P245" s="167"/>
      <c r="Q245" s="167"/>
      <c r="R245" s="167"/>
      <c r="S245" s="167"/>
      <c r="T245" s="173"/>
      <c r="AT245" s="174" t="s">
        <v>143</v>
      </c>
      <c r="AU245" s="174" t="s">
        <v>83</v>
      </c>
      <c r="AV245" s="174" t="s">
        <v>83</v>
      </c>
      <c r="AW245" s="174" t="s">
        <v>90</v>
      </c>
      <c r="AX245" s="174" t="s">
        <v>23</v>
      </c>
      <c r="AY245" s="174" t="s">
        <v>134</v>
      </c>
    </row>
    <row r="246" spans="2:65" s="133" customFormat="1" ht="30.75" customHeight="1" x14ac:dyDescent="0.3">
      <c r="B246" s="134"/>
      <c r="C246" s="135"/>
      <c r="D246" s="135" t="s">
        <v>74</v>
      </c>
      <c r="E246" s="144" t="s">
        <v>305</v>
      </c>
      <c r="F246" s="144" t="s">
        <v>306</v>
      </c>
      <c r="G246" s="135"/>
      <c r="H246" s="135"/>
      <c r="I246" s="286"/>
      <c r="J246" s="145">
        <f>$BK$246</f>
        <v>3545.9</v>
      </c>
      <c r="K246" s="135"/>
      <c r="L246" s="138"/>
      <c r="M246" s="139"/>
      <c r="N246" s="135"/>
      <c r="O246" s="135"/>
      <c r="P246" s="140">
        <f>SUM($P$247:$P$248)</f>
        <v>0</v>
      </c>
      <c r="Q246" s="135"/>
      <c r="R246" s="140">
        <f>SUM($R$247:$R$248)</f>
        <v>0</v>
      </c>
      <c r="S246" s="135"/>
      <c r="T246" s="141">
        <f>SUM($T$247:$T$248)</f>
        <v>0</v>
      </c>
      <c r="AR246" s="142" t="s">
        <v>23</v>
      </c>
      <c r="AT246" s="142" t="s">
        <v>74</v>
      </c>
      <c r="AU246" s="142" t="s">
        <v>23</v>
      </c>
      <c r="AY246" s="142" t="s">
        <v>134</v>
      </c>
      <c r="BK246" s="143">
        <f>SUM($BK$247:$BK$248)</f>
        <v>3545.9</v>
      </c>
    </row>
    <row r="247" spans="2:65" s="6" customFormat="1" ht="15.75" customHeight="1" x14ac:dyDescent="0.3">
      <c r="B247" s="23"/>
      <c r="C247" s="146" t="s">
        <v>307</v>
      </c>
      <c r="D247" s="146" t="s">
        <v>137</v>
      </c>
      <c r="E247" s="147" t="s">
        <v>308</v>
      </c>
      <c r="F247" s="148" t="s">
        <v>309</v>
      </c>
      <c r="G247" s="149" t="s">
        <v>310</v>
      </c>
      <c r="H247" s="150">
        <v>35.459000000000003</v>
      </c>
      <c r="I247" s="281">
        <v>100</v>
      </c>
      <c r="J247" s="152">
        <f>ROUND($I$247*$H$247,2)</f>
        <v>3545.9</v>
      </c>
      <c r="K247" s="148" t="s">
        <v>150</v>
      </c>
      <c r="L247" s="43"/>
      <c r="M247" s="153"/>
      <c r="N247" s="154" t="s">
        <v>46</v>
      </c>
      <c r="O247" s="24"/>
      <c r="P247" s="155">
        <f>$O$247*$H$247</f>
        <v>0</v>
      </c>
      <c r="Q247" s="155">
        <v>0</v>
      </c>
      <c r="R247" s="155">
        <f>$Q$247*$H$247</f>
        <v>0</v>
      </c>
      <c r="S247" s="155">
        <v>0</v>
      </c>
      <c r="T247" s="156">
        <f>$S$247*$H$247</f>
        <v>0</v>
      </c>
      <c r="AR247" s="89" t="s">
        <v>141</v>
      </c>
      <c r="AT247" s="89" t="s">
        <v>137</v>
      </c>
      <c r="AU247" s="89" t="s">
        <v>83</v>
      </c>
      <c r="AY247" s="6" t="s">
        <v>134</v>
      </c>
      <c r="BE247" s="157">
        <f>IF($N$247="základní",$J$247,0)</f>
        <v>3545.9</v>
      </c>
      <c r="BF247" s="157">
        <f>IF($N$247="snížená",$J$247,0)</f>
        <v>0</v>
      </c>
      <c r="BG247" s="157">
        <f>IF($N$247="zákl. přenesená",$J$247,0)</f>
        <v>0</v>
      </c>
      <c r="BH247" s="157">
        <f>IF($N$247="sníž. přenesená",$J$247,0)</f>
        <v>0</v>
      </c>
      <c r="BI247" s="157">
        <f>IF($N$247="nulová",$J$247,0)</f>
        <v>0</v>
      </c>
      <c r="BJ247" s="89" t="s">
        <v>23</v>
      </c>
      <c r="BK247" s="157">
        <f>ROUND($I$247*$H$247,2)</f>
        <v>3545.9</v>
      </c>
      <c r="BL247" s="89" t="s">
        <v>141</v>
      </c>
      <c r="BM247" s="89" t="s">
        <v>311</v>
      </c>
    </row>
    <row r="248" spans="2:65" s="6" customFormat="1" ht="27" customHeight="1" x14ac:dyDescent="0.3">
      <c r="B248" s="23"/>
      <c r="C248" s="24"/>
      <c r="D248" s="160" t="s">
        <v>152</v>
      </c>
      <c r="E248" s="24"/>
      <c r="F248" s="183" t="s">
        <v>312</v>
      </c>
      <c r="G248" s="24"/>
      <c r="H248" s="24"/>
      <c r="I248" s="285"/>
      <c r="J248" s="24"/>
      <c r="K248" s="24"/>
      <c r="L248" s="43"/>
      <c r="M248" s="56"/>
      <c r="N248" s="24"/>
      <c r="O248" s="24"/>
      <c r="P248" s="24"/>
      <c r="Q248" s="24"/>
      <c r="R248" s="24"/>
      <c r="S248" s="24"/>
      <c r="T248" s="57"/>
      <c r="AT248" s="6" t="s">
        <v>152</v>
      </c>
      <c r="AU248" s="6" t="s">
        <v>83</v>
      </c>
    </row>
    <row r="249" spans="2:65" s="133" customFormat="1" ht="37.5" customHeight="1" x14ac:dyDescent="0.35">
      <c r="B249" s="134"/>
      <c r="C249" s="135"/>
      <c r="D249" s="135" t="s">
        <v>74</v>
      </c>
      <c r="E249" s="136" t="s">
        <v>313</v>
      </c>
      <c r="F249" s="136" t="s">
        <v>314</v>
      </c>
      <c r="G249" s="135"/>
      <c r="H249" s="135"/>
      <c r="I249" s="286"/>
      <c r="J249" s="137">
        <f>$BK$249</f>
        <v>1769948.5299999998</v>
      </c>
      <c r="K249" s="135"/>
      <c r="L249" s="138"/>
      <c r="M249" s="139"/>
      <c r="N249" s="135"/>
      <c r="O249" s="135"/>
      <c r="P249" s="140">
        <f>$P$250+$P$261+$P$265+$P$270+$P$274+$P$278+$P$286+$P$321+$P$330+$P$355+$P$371+$P$433+$P$456+$P$537+$P$550+$P$557</f>
        <v>0</v>
      </c>
      <c r="Q249" s="135"/>
      <c r="R249" s="140">
        <f>$R$250+$R$261+$R$265+$R$270+$R$274+$R$278+$R$286+$R$321+$R$330+$R$355+$R$371+$R$433+$R$456+$R$537+$R$550+$R$557</f>
        <v>6.1885317100000012</v>
      </c>
      <c r="S249" s="135"/>
      <c r="T249" s="141">
        <f>$T$250+$T$261+$T$265+$T$270+$T$274+$T$278+$T$286+$T$321+$T$330+$T$355+$T$371+$T$433+$T$456+$T$537+$T$550+$T$557</f>
        <v>1.81006453</v>
      </c>
      <c r="AR249" s="142" t="s">
        <v>83</v>
      </c>
      <c r="AT249" s="142" t="s">
        <v>74</v>
      </c>
      <c r="AU249" s="142" t="s">
        <v>75</v>
      </c>
      <c r="AY249" s="142" t="s">
        <v>134</v>
      </c>
      <c r="BK249" s="143">
        <f>$BK$250+$BK$261+$BK$265+$BK$270+$BK$274+$BK$278+$BK$286+$BK$321+$BK$330+$BK$355+$BK$371+$BK$433+$BK$456+$BK$537+$BK$550+$BK$557</f>
        <v>1769948.5299999998</v>
      </c>
    </row>
    <row r="250" spans="2:65" s="133" customFormat="1" ht="21" customHeight="1" x14ac:dyDescent="0.3">
      <c r="B250" s="134"/>
      <c r="C250" s="135"/>
      <c r="D250" s="135" t="s">
        <v>74</v>
      </c>
      <c r="E250" s="144" t="s">
        <v>315</v>
      </c>
      <c r="F250" s="144" t="s">
        <v>316</v>
      </c>
      <c r="G250" s="135"/>
      <c r="H250" s="135"/>
      <c r="I250" s="286"/>
      <c r="J250" s="145">
        <f>$BK$250</f>
        <v>1225.98</v>
      </c>
      <c r="K250" s="135"/>
      <c r="L250" s="138"/>
      <c r="M250" s="139"/>
      <c r="N250" s="135"/>
      <c r="O250" s="135"/>
      <c r="P250" s="140">
        <f>SUM($P$251:$P$260)</f>
        <v>0</v>
      </c>
      <c r="Q250" s="135"/>
      <c r="R250" s="140">
        <f>SUM($R$251:$R$260)</f>
        <v>2.8313999999999995E-2</v>
      </c>
      <c r="S250" s="135"/>
      <c r="T250" s="141">
        <f>SUM($T$251:$T$260)</f>
        <v>0</v>
      </c>
      <c r="AR250" s="142" t="s">
        <v>83</v>
      </c>
      <c r="AT250" s="142" t="s">
        <v>74</v>
      </c>
      <c r="AU250" s="142" t="s">
        <v>23</v>
      </c>
      <c r="AY250" s="142" t="s">
        <v>134</v>
      </c>
      <c r="BK250" s="143">
        <f>SUM($BK$251:$BK$260)</f>
        <v>1225.98</v>
      </c>
    </row>
    <row r="251" spans="2:65" s="6" customFormat="1" ht="15.75" customHeight="1" x14ac:dyDescent="0.3">
      <c r="B251" s="23"/>
      <c r="C251" s="146" t="s">
        <v>317</v>
      </c>
      <c r="D251" s="146" t="s">
        <v>137</v>
      </c>
      <c r="E251" s="147" t="s">
        <v>318</v>
      </c>
      <c r="F251" s="148" t="s">
        <v>319</v>
      </c>
      <c r="G251" s="149" t="s">
        <v>140</v>
      </c>
      <c r="H251" s="150">
        <v>6.2919999999999998</v>
      </c>
      <c r="I251" s="281">
        <v>190</v>
      </c>
      <c r="J251" s="152">
        <f>ROUND($I$251*$H$251,2)</f>
        <v>1195.48</v>
      </c>
      <c r="K251" s="148" t="s">
        <v>150</v>
      </c>
      <c r="L251" s="43"/>
      <c r="M251" s="153"/>
      <c r="N251" s="154" t="s">
        <v>46</v>
      </c>
      <c r="O251" s="24"/>
      <c r="P251" s="155">
        <f>$O$251*$H$251</f>
        <v>0</v>
      </c>
      <c r="Q251" s="155">
        <v>4.4999999999999997E-3</v>
      </c>
      <c r="R251" s="155">
        <f>$Q$251*$H$251</f>
        <v>2.8313999999999995E-2</v>
      </c>
      <c r="S251" s="155">
        <v>0</v>
      </c>
      <c r="T251" s="156">
        <f>$S$251*$H$251</f>
        <v>0</v>
      </c>
      <c r="AR251" s="89" t="s">
        <v>262</v>
      </c>
      <c r="AT251" s="89" t="s">
        <v>137</v>
      </c>
      <c r="AU251" s="89" t="s">
        <v>83</v>
      </c>
      <c r="AY251" s="6" t="s">
        <v>134</v>
      </c>
      <c r="BE251" s="157">
        <f>IF($N$251="základní",$J$251,0)</f>
        <v>1195.48</v>
      </c>
      <c r="BF251" s="157">
        <f>IF($N$251="snížená",$J$251,0)</f>
        <v>0</v>
      </c>
      <c r="BG251" s="157">
        <f>IF($N$251="zákl. přenesená",$J$251,0)</f>
        <v>0</v>
      </c>
      <c r="BH251" s="157">
        <f>IF($N$251="sníž. přenesená",$J$251,0)</f>
        <v>0</v>
      </c>
      <c r="BI251" s="157">
        <f>IF($N$251="nulová",$J$251,0)</f>
        <v>0</v>
      </c>
      <c r="BJ251" s="89" t="s">
        <v>23</v>
      </c>
      <c r="BK251" s="157">
        <f>ROUND($I$251*$H$251,2)</f>
        <v>1195.48</v>
      </c>
      <c r="BL251" s="89" t="s">
        <v>262</v>
      </c>
      <c r="BM251" s="89" t="s">
        <v>320</v>
      </c>
    </row>
    <row r="252" spans="2:65" s="6" customFormat="1" ht="16.5" customHeight="1" x14ac:dyDescent="0.3">
      <c r="B252" s="23"/>
      <c r="C252" s="24"/>
      <c r="D252" s="160" t="s">
        <v>152</v>
      </c>
      <c r="E252" s="24"/>
      <c r="F252" s="183" t="s">
        <v>321</v>
      </c>
      <c r="G252" s="24"/>
      <c r="H252" s="24"/>
      <c r="I252" s="285"/>
      <c r="J252" s="24"/>
      <c r="K252" s="24"/>
      <c r="L252" s="43"/>
      <c r="M252" s="56"/>
      <c r="N252" s="24"/>
      <c r="O252" s="24"/>
      <c r="P252" s="24"/>
      <c r="Q252" s="24"/>
      <c r="R252" s="24"/>
      <c r="S252" s="24"/>
      <c r="T252" s="57"/>
      <c r="AT252" s="6" t="s">
        <v>152</v>
      </c>
      <c r="AU252" s="6" t="s">
        <v>83</v>
      </c>
    </row>
    <row r="253" spans="2:65" s="6" customFormat="1" ht="15.75" customHeight="1" x14ac:dyDescent="0.3">
      <c r="B253" s="158"/>
      <c r="C253" s="159"/>
      <c r="D253" s="168" t="s">
        <v>143</v>
      </c>
      <c r="E253" s="159"/>
      <c r="F253" s="161" t="s">
        <v>209</v>
      </c>
      <c r="G253" s="159"/>
      <c r="H253" s="159"/>
      <c r="I253" s="282"/>
      <c r="J253" s="159"/>
      <c r="K253" s="159"/>
      <c r="L253" s="162"/>
      <c r="M253" s="163"/>
      <c r="N253" s="159"/>
      <c r="O253" s="159"/>
      <c r="P253" s="159"/>
      <c r="Q253" s="159"/>
      <c r="R253" s="159"/>
      <c r="S253" s="159"/>
      <c r="T253" s="164"/>
      <c r="AT253" s="165" t="s">
        <v>143</v>
      </c>
      <c r="AU253" s="165" t="s">
        <v>83</v>
      </c>
      <c r="AV253" s="165" t="s">
        <v>23</v>
      </c>
      <c r="AW253" s="165" t="s">
        <v>90</v>
      </c>
      <c r="AX253" s="165" t="s">
        <v>75</v>
      </c>
      <c r="AY253" s="165" t="s">
        <v>134</v>
      </c>
    </row>
    <row r="254" spans="2:65" s="6" customFormat="1" ht="15.75" customHeight="1" x14ac:dyDescent="0.3">
      <c r="B254" s="166"/>
      <c r="C254" s="167"/>
      <c r="D254" s="168" t="s">
        <v>143</v>
      </c>
      <c r="E254" s="167"/>
      <c r="F254" s="169" t="s">
        <v>322</v>
      </c>
      <c r="G254" s="167"/>
      <c r="H254" s="170">
        <v>6.05</v>
      </c>
      <c r="I254" s="283"/>
      <c r="J254" s="167"/>
      <c r="K254" s="167"/>
      <c r="L254" s="171"/>
      <c r="M254" s="172"/>
      <c r="N254" s="167"/>
      <c r="O254" s="167"/>
      <c r="P254" s="167"/>
      <c r="Q254" s="167"/>
      <c r="R254" s="167"/>
      <c r="S254" s="167"/>
      <c r="T254" s="173"/>
      <c r="AT254" s="174" t="s">
        <v>143</v>
      </c>
      <c r="AU254" s="174" t="s">
        <v>83</v>
      </c>
      <c r="AV254" s="174" t="s">
        <v>83</v>
      </c>
      <c r="AW254" s="174" t="s">
        <v>90</v>
      </c>
      <c r="AX254" s="174" t="s">
        <v>75</v>
      </c>
      <c r="AY254" s="174" t="s">
        <v>134</v>
      </c>
    </row>
    <row r="255" spans="2:65" s="6" customFormat="1" ht="15.75" customHeight="1" x14ac:dyDescent="0.3">
      <c r="B255" s="175"/>
      <c r="C255" s="176"/>
      <c r="D255" s="168" t="s">
        <v>143</v>
      </c>
      <c r="E255" s="176"/>
      <c r="F255" s="177" t="s">
        <v>146</v>
      </c>
      <c r="G255" s="176"/>
      <c r="H255" s="178">
        <v>6.05</v>
      </c>
      <c r="I255" s="284"/>
      <c r="J255" s="176"/>
      <c r="K255" s="176"/>
      <c r="L255" s="179"/>
      <c r="M255" s="180"/>
      <c r="N255" s="176"/>
      <c r="O255" s="176"/>
      <c r="P255" s="176"/>
      <c r="Q255" s="176"/>
      <c r="R255" s="176"/>
      <c r="S255" s="176"/>
      <c r="T255" s="181"/>
      <c r="AT255" s="182" t="s">
        <v>143</v>
      </c>
      <c r="AU255" s="182" t="s">
        <v>83</v>
      </c>
      <c r="AV255" s="182" t="s">
        <v>141</v>
      </c>
      <c r="AW255" s="182" t="s">
        <v>90</v>
      </c>
      <c r="AX255" s="182" t="s">
        <v>75</v>
      </c>
      <c r="AY255" s="182" t="s">
        <v>134</v>
      </c>
    </row>
    <row r="256" spans="2:65" s="6" customFormat="1" ht="15.75" customHeight="1" x14ac:dyDescent="0.3">
      <c r="B256" s="158"/>
      <c r="C256" s="159"/>
      <c r="D256" s="168" t="s">
        <v>143</v>
      </c>
      <c r="E256" s="159"/>
      <c r="F256" s="161" t="s">
        <v>323</v>
      </c>
      <c r="G256" s="159"/>
      <c r="H256" s="159"/>
      <c r="I256" s="282"/>
      <c r="J256" s="159"/>
      <c r="K256" s="159"/>
      <c r="L256" s="162"/>
      <c r="M256" s="163"/>
      <c r="N256" s="159"/>
      <c r="O256" s="159"/>
      <c r="P256" s="159"/>
      <c r="Q256" s="159"/>
      <c r="R256" s="159"/>
      <c r="S256" s="159"/>
      <c r="T256" s="164"/>
      <c r="AT256" s="165" t="s">
        <v>143</v>
      </c>
      <c r="AU256" s="165" t="s">
        <v>83</v>
      </c>
      <c r="AV256" s="165" t="s">
        <v>23</v>
      </c>
      <c r="AW256" s="165" t="s">
        <v>90</v>
      </c>
      <c r="AX256" s="165" t="s">
        <v>75</v>
      </c>
      <c r="AY256" s="165" t="s">
        <v>134</v>
      </c>
    </row>
    <row r="257" spans="2:65" s="6" customFormat="1" ht="15.75" customHeight="1" x14ac:dyDescent="0.3">
      <c r="B257" s="166"/>
      <c r="C257" s="167"/>
      <c r="D257" s="168" t="s">
        <v>143</v>
      </c>
      <c r="E257" s="167"/>
      <c r="F257" s="169" t="s">
        <v>324</v>
      </c>
      <c r="G257" s="167"/>
      <c r="H257" s="170">
        <v>6.2919999999999998</v>
      </c>
      <c r="I257" s="283"/>
      <c r="J257" s="167"/>
      <c r="K257" s="167"/>
      <c r="L257" s="171"/>
      <c r="M257" s="172"/>
      <c r="N257" s="167"/>
      <c r="O257" s="167"/>
      <c r="P257" s="167"/>
      <c r="Q257" s="167"/>
      <c r="R257" s="167"/>
      <c r="S257" s="167"/>
      <c r="T257" s="173"/>
      <c r="AT257" s="174" t="s">
        <v>143</v>
      </c>
      <c r="AU257" s="174" t="s">
        <v>83</v>
      </c>
      <c r="AV257" s="174" t="s">
        <v>83</v>
      </c>
      <c r="AW257" s="174" t="s">
        <v>90</v>
      </c>
      <c r="AX257" s="174" t="s">
        <v>75</v>
      </c>
      <c r="AY257" s="174" t="s">
        <v>134</v>
      </c>
    </row>
    <row r="258" spans="2:65" s="6" customFormat="1" ht="15.75" customHeight="1" x14ac:dyDescent="0.3">
      <c r="B258" s="175"/>
      <c r="C258" s="176"/>
      <c r="D258" s="168" t="s">
        <v>143</v>
      </c>
      <c r="E258" s="176"/>
      <c r="F258" s="177" t="s">
        <v>146</v>
      </c>
      <c r="G258" s="176"/>
      <c r="H258" s="178">
        <v>6.2919999999999998</v>
      </c>
      <c r="I258" s="284"/>
      <c r="J258" s="176"/>
      <c r="K258" s="176"/>
      <c r="L258" s="179"/>
      <c r="M258" s="180"/>
      <c r="N258" s="176"/>
      <c r="O258" s="176"/>
      <c r="P258" s="176"/>
      <c r="Q258" s="176"/>
      <c r="R258" s="176"/>
      <c r="S258" s="176"/>
      <c r="T258" s="181"/>
      <c r="AT258" s="182" t="s">
        <v>143</v>
      </c>
      <c r="AU258" s="182" t="s">
        <v>83</v>
      </c>
      <c r="AV258" s="182" t="s">
        <v>141</v>
      </c>
      <c r="AW258" s="182" t="s">
        <v>90</v>
      </c>
      <c r="AX258" s="182" t="s">
        <v>23</v>
      </c>
      <c r="AY258" s="182" t="s">
        <v>134</v>
      </c>
    </row>
    <row r="259" spans="2:65" s="6" customFormat="1" ht="15.75" customHeight="1" x14ac:dyDescent="0.3">
      <c r="B259" s="23"/>
      <c r="C259" s="146" t="s">
        <v>325</v>
      </c>
      <c r="D259" s="146" t="s">
        <v>137</v>
      </c>
      <c r="E259" s="147" t="s">
        <v>326</v>
      </c>
      <c r="F259" s="148" t="s">
        <v>327</v>
      </c>
      <c r="G259" s="149" t="s">
        <v>328</v>
      </c>
      <c r="H259" s="184">
        <v>10</v>
      </c>
      <c r="I259" s="281">
        <v>3.05</v>
      </c>
      <c r="J259" s="152">
        <f>ROUND($I$259*$H$259,2)</f>
        <v>30.5</v>
      </c>
      <c r="K259" s="148" t="s">
        <v>150</v>
      </c>
      <c r="L259" s="43"/>
      <c r="M259" s="153"/>
      <c r="N259" s="154" t="s">
        <v>46</v>
      </c>
      <c r="O259" s="24"/>
      <c r="P259" s="155">
        <f>$O$259*$H$259</f>
        <v>0</v>
      </c>
      <c r="Q259" s="155">
        <v>0</v>
      </c>
      <c r="R259" s="155">
        <f>$Q$259*$H$259</f>
        <v>0</v>
      </c>
      <c r="S259" s="155">
        <v>0</v>
      </c>
      <c r="T259" s="156">
        <f>$S$259*$H$259</f>
        <v>0</v>
      </c>
      <c r="AR259" s="89" t="s">
        <v>262</v>
      </c>
      <c r="AT259" s="89" t="s">
        <v>137</v>
      </c>
      <c r="AU259" s="89" t="s">
        <v>83</v>
      </c>
      <c r="AY259" s="6" t="s">
        <v>134</v>
      </c>
      <c r="BE259" s="157">
        <f>IF($N$259="základní",$J$259,0)</f>
        <v>30.5</v>
      </c>
      <c r="BF259" s="157">
        <f>IF($N$259="snížená",$J$259,0)</f>
        <v>0</v>
      </c>
      <c r="BG259" s="157">
        <f>IF($N$259="zákl. přenesená",$J$259,0)</f>
        <v>0</v>
      </c>
      <c r="BH259" s="157">
        <f>IF($N$259="sníž. přenesená",$J$259,0)</f>
        <v>0</v>
      </c>
      <c r="BI259" s="157">
        <f>IF($N$259="nulová",$J$259,0)</f>
        <v>0</v>
      </c>
      <c r="BJ259" s="89" t="s">
        <v>23</v>
      </c>
      <c r="BK259" s="157">
        <f>ROUND($I$259*$H$259,2)</f>
        <v>30.5</v>
      </c>
      <c r="BL259" s="89" t="s">
        <v>262</v>
      </c>
      <c r="BM259" s="89" t="s">
        <v>329</v>
      </c>
    </row>
    <row r="260" spans="2:65" s="6" customFormat="1" ht="27" customHeight="1" x14ac:dyDescent="0.3">
      <c r="B260" s="23"/>
      <c r="C260" s="24"/>
      <c r="D260" s="160" t="s">
        <v>152</v>
      </c>
      <c r="E260" s="24"/>
      <c r="F260" s="183" t="s">
        <v>330</v>
      </c>
      <c r="G260" s="24"/>
      <c r="H260" s="24"/>
      <c r="I260" s="285"/>
      <c r="J260" s="24"/>
      <c r="K260" s="24"/>
      <c r="L260" s="43"/>
      <c r="M260" s="56"/>
      <c r="N260" s="24"/>
      <c r="O260" s="24"/>
      <c r="P260" s="24"/>
      <c r="Q260" s="24"/>
      <c r="R260" s="24"/>
      <c r="S260" s="24"/>
      <c r="T260" s="57"/>
      <c r="AT260" s="6" t="s">
        <v>152</v>
      </c>
      <c r="AU260" s="6" t="s">
        <v>83</v>
      </c>
    </row>
    <row r="261" spans="2:65" s="133" customFormat="1" ht="30.75" customHeight="1" x14ac:dyDescent="0.3">
      <c r="B261" s="134"/>
      <c r="C261" s="135"/>
      <c r="D261" s="135" t="s">
        <v>74</v>
      </c>
      <c r="E261" s="144" t="s">
        <v>331</v>
      </c>
      <c r="F261" s="144" t="s">
        <v>332</v>
      </c>
      <c r="G261" s="135"/>
      <c r="H261" s="135"/>
      <c r="I261" s="286"/>
      <c r="J261" s="145">
        <f>$BK$261</f>
        <v>186038</v>
      </c>
      <c r="K261" s="135"/>
      <c r="L261" s="138"/>
      <c r="M261" s="139"/>
      <c r="N261" s="135"/>
      <c r="O261" s="135"/>
      <c r="P261" s="140">
        <f>SUM($P$262:$P$264)</f>
        <v>0</v>
      </c>
      <c r="Q261" s="135"/>
      <c r="R261" s="140">
        <f>SUM($R$262:$R$264)</f>
        <v>0</v>
      </c>
      <c r="S261" s="135"/>
      <c r="T261" s="141">
        <f>SUM($T$262:$T$264)</f>
        <v>0</v>
      </c>
      <c r="AR261" s="142" t="s">
        <v>83</v>
      </c>
      <c r="AT261" s="142" t="s">
        <v>74</v>
      </c>
      <c r="AU261" s="142" t="s">
        <v>23</v>
      </c>
      <c r="AY261" s="142" t="s">
        <v>134</v>
      </c>
      <c r="BK261" s="143">
        <f>SUM($BK$262:$BK$264)</f>
        <v>186038</v>
      </c>
    </row>
    <row r="262" spans="2:65" s="6" customFormat="1" ht="15.75" customHeight="1" x14ac:dyDescent="0.3">
      <c r="B262" s="23"/>
      <c r="C262" s="146" t="s">
        <v>333</v>
      </c>
      <c r="D262" s="146" t="s">
        <v>137</v>
      </c>
      <c r="E262" s="147" t="s">
        <v>334</v>
      </c>
      <c r="F262" s="148" t="s">
        <v>335</v>
      </c>
      <c r="G262" s="149" t="s">
        <v>196</v>
      </c>
      <c r="H262" s="150">
        <v>1</v>
      </c>
      <c r="I262" s="281">
        <v>186038</v>
      </c>
      <c r="J262" s="152">
        <f>ROUND($I$262*$H$262,2)</f>
        <v>186038</v>
      </c>
      <c r="K262" s="148"/>
      <c r="L262" s="43"/>
      <c r="M262" s="153"/>
      <c r="N262" s="154" t="s">
        <v>46</v>
      </c>
      <c r="O262" s="24"/>
      <c r="P262" s="155">
        <f>$O$262*$H$262</f>
        <v>0</v>
      </c>
      <c r="Q262" s="155">
        <v>0</v>
      </c>
      <c r="R262" s="155">
        <f>$Q$262*$H$262</f>
        <v>0</v>
      </c>
      <c r="S262" s="155">
        <v>0</v>
      </c>
      <c r="T262" s="156">
        <f>$S$262*$H$262</f>
        <v>0</v>
      </c>
      <c r="AR262" s="89" t="s">
        <v>262</v>
      </c>
      <c r="AT262" s="89" t="s">
        <v>137</v>
      </c>
      <c r="AU262" s="89" t="s">
        <v>83</v>
      </c>
      <c r="AY262" s="6" t="s">
        <v>134</v>
      </c>
      <c r="BE262" s="157">
        <f>IF($N$262="základní",$J$262,0)</f>
        <v>186038</v>
      </c>
      <c r="BF262" s="157">
        <f>IF($N$262="snížená",$J$262,0)</f>
        <v>0</v>
      </c>
      <c r="BG262" s="157">
        <f>IF($N$262="zákl. přenesená",$J$262,0)</f>
        <v>0</v>
      </c>
      <c r="BH262" s="157">
        <f>IF($N$262="sníž. přenesená",$J$262,0)</f>
        <v>0</v>
      </c>
      <c r="BI262" s="157">
        <f>IF($N$262="nulová",$J$262,0)</f>
        <v>0</v>
      </c>
      <c r="BJ262" s="89" t="s">
        <v>23</v>
      </c>
      <c r="BK262" s="157">
        <f>ROUND($I$262*$H$262,2)</f>
        <v>186038</v>
      </c>
      <c r="BL262" s="89" t="s">
        <v>262</v>
      </c>
      <c r="BM262" s="89" t="s">
        <v>336</v>
      </c>
    </row>
    <row r="263" spans="2:65" s="6" customFormat="1" ht="16.5" customHeight="1" x14ac:dyDescent="0.3">
      <c r="B263" s="23"/>
      <c r="C263" s="24"/>
      <c r="D263" s="160" t="s">
        <v>152</v>
      </c>
      <c r="E263" s="24"/>
      <c r="F263" s="183" t="s">
        <v>335</v>
      </c>
      <c r="G263" s="24"/>
      <c r="H263" s="24"/>
      <c r="I263" s="285"/>
      <c r="J263" s="24"/>
      <c r="K263" s="24"/>
      <c r="L263" s="43"/>
      <c r="M263" s="56"/>
      <c r="N263" s="24"/>
      <c r="O263" s="24"/>
      <c r="P263" s="24"/>
      <c r="Q263" s="24"/>
      <c r="R263" s="24"/>
      <c r="S263" s="24"/>
      <c r="T263" s="57"/>
      <c r="AT263" s="6" t="s">
        <v>152</v>
      </c>
      <c r="AU263" s="6" t="s">
        <v>83</v>
      </c>
    </row>
    <row r="264" spans="2:65" s="6" customFormat="1" ht="15.75" customHeight="1" x14ac:dyDescent="0.3">
      <c r="B264" s="166"/>
      <c r="C264" s="167"/>
      <c r="D264" s="168" t="s">
        <v>143</v>
      </c>
      <c r="E264" s="167"/>
      <c r="F264" s="169" t="s">
        <v>23</v>
      </c>
      <c r="G264" s="167"/>
      <c r="H264" s="170">
        <v>1</v>
      </c>
      <c r="I264" s="283"/>
      <c r="J264" s="167"/>
      <c r="K264" s="167"/>
      <c r="L264" s="171"/>
      <c r="M264" s="172"/>
      <c r="N264" s="167"/>
      <c r="O264" s="167"/>
      <c r="P264" s="167"/>
      <c r="Q264" s="167"/>
      <c r="R264" s="167"/>
      <c r="S264" s="167"/>
      <c r="T264" s="173"/>
      <c r="AT264" s="174" t="s">
        <v>143</v>
      </c>
      <c r="AU264" s="174" t="s">
        <v>83</v>
      </c>
      <c r="AV264" s="174" t="s">
        <v>83</v>
      </c>
      <c r="AW264" s="174" t="s">
        <v>90</v>
      </c>
      <c r="AX264" s="174" t="s">
        <v>23</v>
      </c>
      <c r="AY264" s="174" t="s">
        <v>134</v>
      </c>
    </row>
    <row r="265" spans="2:65" s="133" customFormat="1" ht="30.75" customHeight="1" x14ac:dyDescent="0.3">
      <c r="B265" s="134"/>
      <c r="C265" s="135"/>
      <c r="D265" s="135" t="s">
        <v>74</v>
      </c>
      <c r="E265" s="144" t="s">
        <v>337</v>
      </c>
      <c r="F265" s="144" t="s">
        <v>338</v>
      </c>
      <c r="G265" s="135"/>
      <c r="H265" s="135"/>
      <c r="I265" s="286"/>
      <c r="J265" s="145">
        <f>$BK$265</f>
        <v>3450</v>
      </c>
      <c r="K265" s="135"/>
      <c r="L265" s="138"/>
      <c r="M265" s="139"/>
      <c r="N265" s="135"/>
      <c r="O265" s="135"/>
      <c r="P265" s="140">
        <f>SUM($P$266:$P$269)</f>
        <v>0</v>
      </c>
      <c r="Q265" s="135"/>
      <c r="R265" s="140">
        <f>SUM($R$266:$R$269)</f>
        <v>0</v>
      </c>
      <c r="S265" s="135"/>
      <c r="T265" s="141">
        <f>SUM($T$266:$T$269)</f>
        <v>0</v>
      </c>
      <c r="AR265" s="142" t="s">
        <v>83</v>
      </c>
      <c r="AT265" s="142" t="s">
        <v>74</v>
      </c>
      <c r="AU265" s="142" t="s">
        <v>23</v>
      </c>
      <c r="AY265" s="142" t="s">
        <v>134</v>
      </c>
      <c r="BK265" s="143">
        <f>SUM($BK$266:$BK$269)</f>
        <v>3450</v>
      </c>
    </row>
    <row r="266" spans="2:65" s="6" customFormat="1" ht="15.75" customHeight="1" x14ac:dyDescent="0.3">
      <c r="B266" s="23"/>
      <c r="C266" s="146" t="s">
        <v>339</v>
      </c>
      <c r="D266" s="146" t="s">
        <v>137</v>
      </c>
      <c r="E266" s="147" t="s">
        <v>340</v>
      </c>
      <c r="F266" s="148" t="s">
        <v>341</v>
      </c>
      <c r="G266" s="149" t="s">
        <v>196</v>
      </c>
      <c r="H266" s="150">
        <v>1</v>
      </c>
      <c r="I266" s="281">
        <v>2500</v>
      </c>
      <c r="J266" s="152">
        <f>ROUND($I$266*$H$266,2)</f>
        <v>2500</v>
      </c>
      <c r="K266" s="148"/>
      <c r="L266" s="43"/>
      <c r="M266" s="153"/>
      <c r="N266" s="154" t="s">
        <v>46</v>
      </c>
      <c r="O266" s="24"/>
      <c r="P266" s="155">
        <f>$O$266*$H$266</f>
        <v>0</v>
      </c>
      <c r="Q266" s="155">
        <v>0</v>
      </c>
      <c r="R266" s="155">
        <f>$Q$266*$H$266</f>
        <v>0</v>
      </c>
      <c r="S266" s="155">
        <v>0</v>
      </c>
      <c r="T266" s="156">
        <f>$S$266*$H$266</f>
        <v>0</v>
      </c>
      <c r="AR266" s="89" t="s">
        <v>262</v>
      </c>
      <c r="AT266" s="89" t="s">
        <v>137</v>
      </c>
      <c r="AU266" s="89" t="s">
        <v>83</v>
      </c>
      <c r="AY266" s="6" t="s">
        <v>134</v>
      </c>
      <c r="BE266" s="157">
        <f>IF($N$266="základní",$J$266,0)</f>
        <v>2500</v>
      </c>
      <c r="BF266" s="157">
        <f>IF($N$266="snížená",$J$266,0)</f>
        <v>0</v>
      </c>
      <c r="BG266" s="157">
        <f>IF($N$266="zákl. přenesená",$J$266,0)</f>
        <v>0</v>
      </c>
      <c r="BH266" s="157">
        <f>IF($N$266="sníž. přenesená",$J$266,0)</f>
        <v>0</v>
      </c>
      <c r="BI266" s="157">
        <f>IF($N$266="nulová",$J$266,0)</f>
        <v>0</v>
      </c>
      <c r="BJ266" s="89" t="s">
        <v>23</v>
      </c>
      <c r="BK266" s="157">
        <f>ROUND($I$266*$H$266,2)</f>
        <v>2500</v>
      </c>
      <c r="BL266" s="89" t="s">
        <v>262</v>
      </c>
      <c r="BM266" s="89" t="s">
        <v>342</v>
      </c>
    </row>
    <row r="267" spans="2:65" s="6" customFormat="1" ht="15.75" customHeight="1" x14ac:dyDescent="0.3">
      <c r="B267" s="166"/>
      <c r="C267" s="167"/>
      <c r="D267" s="160" t="s">
        <v>143</v>
      </c>
      <c r="E267" s="169"/>
      <c r="F267" s="169" t="s">
        <v>23</v>
      </c>
      <c r="G267" s="167"/>
      <c r="H267" s="170">
        <v>1</v>
      </c>
      <c r="I267" s="283"/>
      <c r="J267" s="167"/>
      <c r="K267" s="167"/>
      <c r="L267" s="171"/>
      <c r="M267" s="172"/>
      <c r="N267" s="167"/>
      <c r="O267" s="167"/>
      <c r="P267" s="167"/>
      <c r="Q267" s="167"/>
      <c r="R267" s="167"/>
      <c r="S267" s="167"/>
      <c r="T267" s="173"/>
      <c r="AT267" s="174" t="s">
        <v>143</v>
      </c>
      <c r="AU267" s="174" t="s">
        <v>83</v>
      </c>
      <c r="AV267" s="174" t="s">
        <v>83</v>
      </c>
      <c r="AW267" s="174" t="s">
        <v>90</v>
      </c>
      <c r="AX267" s="174" t="s">
        <v>23</v>
      </c>
      <c r="AY267" s="174" t="s">
        <v>134</v>
      </c>
    </row>
    <row r="268" spans="2:65" s="6" customFormat="1" ht="15.75" customHeight="1" x14ac:dyDescent="0.3">
      <c r="B268" s="23"/>
      <c r="C268" s="146" t="s">
        <v>343</v>
      </c>
      <c r="D268" s="146" t="s">
        <v>137</v>
      </c>
      <c r="E268" s="147" t="s">
        <v>344</v>
      </c>
      <c r="F268" s="148" t="s">
        <v>345</v>
      </c>
      <c r="G268" s="149" t="s">
        <v>196</v>
      </c>
      <c r="H268" s="150">
        <v>1</v>
      </c>
      <c r="I268" s="281">
        <v>950</v>
      </c>
      <c r="J268" s="152">
        <f>ROUND($I$268*$H$268,2)</f>
        <v>950</v>
      </c>
      <c r="K268" s="148"/>
      <c r="L268" s="43"/>
      <c r="M268" s="153"/>
      <c r="N268" s="154" t="s">
        <v>46</v>
      </c>
      <c r="O268" s="24"/>
      <c r="P268" s="155">
        <f>$O$268*$H$268</f>
        <v>0</v>
      </c>
      <c r="Q268" s="155">
        <v>0</v>
      </c>
      <c r="R268" s="155">
        <f>$Q$268*$H$268</f>
        <v>0</v>
      </c>
      <c r="S268" s="155">
        <v>0</v>
      </c>
      <c r="T268" s="156">
        <f>$S$268*$H$268</f>
        <v>0</v>
      </c>
      <c r="AR268" s="89" t="s">
        <v>262</v>
      </c>
      <c r="AT268" s="89" t="s">
        <v>137</v>
      </c>
      <c r="AU268" s="89" t="s">
        <v>83</v>
      </c>
      <c r="AY268" s="6" t="s">
        <v>134</v>
      </c>
      <c r="BE268" s="157">
        <f>IF($N$268="základní",$J$268,0)</f>
        <v>950</v>
      </c>
      <c r="BF268" s="157">
        <f>IF($N$268="snížená",$J$268,0)</f>
        <v>0</v>
      </c>
      <c r="BG268" s="157">
        <f>IF($N$268="zákl. přenesená",$J$268,0)</f>
        <v>0</v>
      </c>
      <c r="BH268" s="157">
        <f>IF($N$268="sníž. přenesená",$J$268,0)</f>
        <v>0</v>
      </c>
      <c r="BI268" s="157">
        <f>IF($N$268="nulová",$J$268,0)</f>
        <v>0</v>
      </c>
      <c r="BJ268" s="89" t="s">
        <v>23</v>
      </c>
      <c r="BK268" s="157">
        <f>ROUND($I$268*$H$268,2)</f>
        <v>950</v>
      </c>
      <c r="BL268" s="89" t="s">
        <v>262</v>
      </c>
      <c r="BM268" s="89" t="s">
        <v>346</v>
      </c>
    </row>
    <row r="269" spans="2:65" s="6" customFormat="1" ht="15.75" customHeight="1" x14ac:dyDescent="0.3">
      <c r="B269" s="166"/>
      <c r="C269" s="167"/>
      <c r="D269" s="160" t="s">
        <v>143</v>
      </c>
      <c r="E269" s="169"/>
      <c r="F269" s="169" t="s">
        <v>23</v>
      </c>
      <c r="G269" s="167"/>
      <c r="H269" s="170">
        <v>1</v>
      </c>
      <c r="I269" s="283"/>
      <c r="J269" s="167"/>
      <c r="K269" s="167"/>
      <c r="L269" s="171"/>
      <c r="M269" s="172"/>
      <c r="N269" s="167"/>
      <c r="O269" s="167"/>
      <c r="P269" s="167"/>
      <c r="Q269" s="167"/>
      <c r="R269" s="167"/>
      <c r="S269" s="167"/>
      <c r="T269" s="173"/>
      <c r="AT269" s="174" t="s">
        <v>143</v>
      </c>
      <c r="AU269" s="174" t="s">
        <v>83</v>
      </c>
      <c r="AV269" s="174" t="s">
        <v>83</v>
      </c>
      <c r="AW269" s="174" t="s">
        <v>90</v>
      </c>
      <c r="AX269" s="174" t="s">
        <v>23</v>
      </c>
      <c r="AY269" s="174" t="s">
        <v>134</v>
      </c>
    </row>
    <row r="270" spans="2:65" s="133" customFormat="1" ht="30.75" customHeight="1" x14ac:dyDescent="0.3">
      <c r="B270" s="134"/>
      <c r="C270" s="135"/>
      <c r="D270" s="135" t="s">
        <v>74</v>
      </c>
      <c r="E270" s="144" t="s">
        <v>347</v>
      </c>
      <c r="F270" s="144" t="s">
        <v>348</v>
      </c>
      <c r="G270" s="135"/>
      <c r="H270" s="135"/>
      <c r="I270" s="286"/>
      <c r="J270" s="145">
        <f>$BK$270</f>
        <v>74544.95</v>
      </c>
      <c r="K270" s="135"/>
      <c r="L270" s="138"/>
      <c r="M270" s="139"/>
      <c r="N270" s="135"/>
      <c r="O270" s="135"/>
      <c r="P270" s="140">
        <f>SUM($P$271:$P$273)</f>
        <v>0</v>
      </c>
      <c r="Q270" s="135"/>
      <c r="R270" s="140">
        <f>SUM($R$271:$R$273)</f>
        <v>0</v>
      </c>
      <c r="S270" s="135"/>
      <c r="T270" s="141">
        <f>SUM($T$271:$T$273)</f>
        <v>0</v>
      </c>
      <c r="AR270" s="142" t="s">
        <v>83</v>
      </c>
      <c r="AT270" s="142" t="s">
        <v>74</v>
      </c>
      <c r="AU270" s="142" t="s">
        <v>23</v>
      </c>
      <c r="AY270" s="142" t="s">
        <v>134</v>
      </c>
      <c r="BK270" s="143">
        <f>SUM($BK$271:$BK$273)</f>
        <v>74544.95</v>
      </c>
    </row>
    <row r="271" spans="2:65" s="6" customFormat="1" ht="15.75" customHeight="1" x14ac:dyDescent="0.3">
      <c r="B271" s="23"/>
      <c r="C271" s="146" t="s">
        <v>349</v>
      </c>
      <c r="D271" s="146" t="s">
        <v>137</v>
      </c>
      <c r="E271" s="147" t="s">
        <v>350</v>
      </c>
      <c r="F271" s="148" t="s">
        <v>351</v>
      </c>
      <c r="G271" s="149" t="s">
        <v>196</v>
      </c>
      <c r="H271" s="150">
        <v>1</v>
      </c>
      <c r="I271" s="281">
        <v>74544.95</v>
      </c>
      <c r="J271" s="152">
        <f>ROUND($I$271*$H$271,2)</f>
        <v>74544.95</v>
      </c>
      <c r="K271" s="148"/>
      <c r="L271" s="43"/>
      <c r="M271" s="153"/>
      <c r="N271" s="154" t="s">
        <v>46</v>
      </c>
      <c r="O271" s="24"/>
      <c r="P271" s="155">
        <f>$O$271*$H$271</f>
        <v>0</v>
      </c>
      <c r="Q271" s="155">
        <v>0</v>
      </c>
      <c r="R271" s="155">
        <f>$Q$271*$H$271</f>
        <v>0</v>
      </c>
      <c r="S271" s="155">
        <v>0</v>
      </c>
      <c r="T271" s="156">
        <f>$S$271*$H$271</f>
        <v>0</v>
      </c>
      <c r="AR271" s="89" t="s">
        <v>262</v>
      </c>
      <c r="AT271" s="89" t="s">
        <v>137</v>
      </c>
      <c r="AU271" s="89" t="s">
        <v>83</v>
      </c>
      <c r="AY271" s="6" t="s">
        <v>134</v>
      </c>
      <c r="BE271" s="157">
        <f>IF($N$271="základní",$J$271,0)</f>
        <v>74544.95</v>
      </c>
      <c r="BF271" s="157">
        <f>IF($N$271="snížená",$J$271,0)</f>
        <v>0</v>
      </c>
      <c r="BG271" s="157">
        <f>IF($N$271="zákl. přenesená",$J$271,0)</f>
        <v>0</v>
      </c>
      <c r="BH271" s="157">
        <f>IF($N$271="sníž. přenesená",$J$271,0)</f>
        <v>0</v>
      </c>
      <c r="BI271" s="157">
        <f>IF($N$271="nulová",$J$271,0)</f>
        <v>0</v>
      </c>
      <c r="BJ271" s="89" t="s">
        <v>23</v>
      </c>
      <c r="BK271" s="157">
        <f>ROUND($I$271*$H$271,2)</f>
        <v>74544.95</v>
      </c>
      <c r="BL271" s="89" t="s">
        <v>262</v>
      </c>
      <c r="BM271" s="89" t="s">
        <v>352</v>
      </c>
    </row>
    <row r="272" spans="2:65" s="6" customFormat="1" ht="16.5" customHeight="1" x14ac:dyDescent="0.3">
      <c r="B272" s="23"/>
      <c r="C272" s="24"/>
      <c r="D272" s="160" t="s">
        <v>152</v>
      </c>
      <c r="E272" s="24"/>
      <c r="F272" s="183" t="s">
        <v>353</v>
      </c>
      <c r="G272" s="24"/>
      <c r="H272" s="24"/>
      <c r="I272" s="285"/>
      <c r="J272" s="24"/>
      <c r="K272" s="24"/>
      <c r="L272" s="43"/>
      <c r="M272" s="56"/>
      <c r="N272" s="24"/>
      <c r="O272" s="24"/>
      <c r="P272" s="24"/>
      <c r="Q272" s="24"/>
      <c r="R272" s="24"/>
      <c r="S272" s="24"/>
      <c r="T272" s="57"/>
      <c r="AT272" s="6" t="s">
        <v>152</v>
      </c>
      <c r="AU272" s="6" t="s">
        <v>83</v>
      </c>
    </row>
    <row r="273" spans="2:65" s="6" customFormat="1" ht="15.75" customHeight="1" x14ac:dyDescent="0.3">
      <c r="B273" s="166"/>
      <c r="C273" s="167"/>
      <c r="D273" s="168" t="s">
        <v>143</v>
      </c>
      <c r="E273" s="167"/>
      <c r="F273" s="169" t="s">
        <v>23</v>
      </c>
      <c r="G273" s="167"/>
      <c r="H273" s="170">
        <v>1</v>
      </c>
      <c r="I273" s="283"/>
      <c r="J273" s="167"/>
      <c r="K273" s="167"/>
      <c r="L273" s="171"/>
      <c r="M273" s="172"/>
      <c r="N273" s="167"/>
      <c r="O273" s="167"/>
      <c r="P273" s="167"/>
      <c r="Q273" s="167"/>
      <c r="R273" s="167"/>
      <c r="S273" s="167"/>
      <c r="T273" s="173"/>
      <c r="AT273" s="174" t="s">
        <v>143</v>
      </c>
      <c r="AU273" s="174" t="s">
        <v>83</v>
      </c>
      <c r="AV273" s="174" t="s">
        <v>83</v>
      </c>
      <c r="AW273" s="174" t="s">
        <v>90</v>
      </c>
      <c r="AX273" s="174" t="s">
        <v>23</v>
      </c>
      <c r="AY273" s="174" t="s">
        <v>134</v>
      </c>
    </row>
    <row r="274" spans="2:65" s="133" customFormat="1" ht="30.75" customHeight="1" x14ac:dyDescent="0.3">
      <c r="B274" s="134"/>
      <c r="C274" s="135"/>
      <c r="D274" s="135" t="s">
        <v>74</v>
      </c>
      <c r="E274" s="144" t="s">
        <v>354</v>
      </c>
      <c r="F274" s="144" t="s">
        <v>355</v>
      </c>
      <c r="G274" s="135"/>
      <c r="H274" s="135"/>
      <c r="I274" s="286"/>
      <c r="J274" s="145">
        <f>$BK$274</f>
        <v>435895</v>
      </c>
      <c r="K274" s="135"/>
      <c r="L274" s="138"/>
      <c r="M274" s="139"/>
      <c r="N274" s="135"/>
      <c r="O274" s="135"/>
      <c r="P274" s="140">
        <f>SUM($P$275:$P$277)</f>
        <v>0</v>
      </c>
      <c r="Q274" s="135"/>
      <c r="R274" s="140">
        <f>SUM($R$275:$R$277)</f>
        <v>0</v>
      </c>
      <c r="S274" s="135"/>
      <c r="T274" s="141">
        <f>SUM($T$275:$T$277)</f>
        <v>0</v>
      </c>
      <c r="AR274" s="142" t="s">
        <v>83</v>
      </c>
      <c r="AT274" s="142" t="s">
        <v>74</v>
      </c>
      <c r="AU274" s="142" t="s">
        <v>23</v>
      </c>
      <c r="AY274" s="142" t="s">
        <v>134</v>
      </c>
      <c r="BK274" s="143">
        <f>SUM($BK$275:$BK$277)</f>
        <v>435895</v>
      </c>
    </row>
    <row r="275" spans="2:65" s="6" customFormat="1" ht="15.75" customHeight="1" x14ac:dyDescent="0.3">
      <c r="B275" s="23"/>
      <c r="C275" s="146" t="s">
        <v>356</v>
      </c>
      <c r="D275" s="146" t="s">
        <v>137</v>
      </c>
      <c r="E275" s="147" t="s">
        <v>357</v>
      </c>
      <c r="F275" s="148" t="s">
        <v>358</v>
      </c>
      <c r="G275" s="149" t="s">
        <v>196</v>
      </c>
      <c r="H275" s="150">
        <v>1</v>
      </c>
      <c r="I275" s="281">
        <v>435895</v>
      </c>
      <c r="J275" s="152">
        <f>ROUND($I$275*$H$275,2)</f>
        <v>435895</v>
      </c>
      <c r="K275" s="148"/>
      <c r="L275" s="43"/>
      <c r="M275" s="153"/>
      <c r="N275" s="154" t="s">
        <v>46</v>
      </c>
      <c r="O275" s="24"/>
      <c r="P275" s="155">
        <f>$O$275*$H$275</f>
        <v>0</v>
      </c>
      <c r="Q275" s="155">
        <v>0</v>
      </c>
      <c r="R275" s="155">
        <f>$Q$275*$H$275</f>
        <v>0</v>
      </c>
      <c r="S275" s="155">
        <v>0</v>
      </c>
      <c r="T275" s="156">
        <f>$S$275*$H$275</f>
        <v>0</v>
      </c>
      <c r="AR275" s="89" t="s">
        <v>262</v>
      </c>
      <c r="AT275" s="89" t="s">
        <v>137</v>
      </c>
      <c r="AU275" s="89" t="s">
        <v>83</v>
      </c>
      <c r="AY275" s="6" t="s">
        <v>134</v>
      </c>
      <c r="BE275" s="157">
        <f>IF($N$275="základní",$J$275,0)</f>
        <v>435895</v>
      </c>
      <c r="BF275" s="157">
        <f>IF($N$275="snížená",$J$275,0)</f>
        <v>0</v>
      </c>
      <c r="BG275" s="157">
        <f>IF($N$275="zákl. přenesená",$J$275,0)</f>
        <v>0</v>
      </c>
      <c r="BH275" s="157">
        <f>IF($N$275="sníž. přenesená",$J$275,0)</f>
        <v>0</v>
      </c>
      <c r="BI275" s="157">
        <f>IF($N$275="nulová",$J$275,0)</f>
        <v>0</v>
      </c>
      <c r="BJ275" s="89" t="s">
        <v>23</v>
      </c>
      <c r="BK275" s="157">
        <f>ROUND($I$275*$H$275,2)</f>
        <v>435895</v>
      </c>
      <c r="BL275" s="89" t="s">
        <v>262</v>
      </c>
      <c r="BM275" s="89" t="s">
        <v>359</v>
      </c>
    </row>
    <row r="276" spans="2:65" s="6" customFormat="1" ht="16.5" customHeight="1" x14ac:dyDescent="0.3">
      <c r="B276" s="23"/>
      <c r="C276" s="24"/>
      <c r="D276" s="160" t="s">
        <v>152</v>
      </c>
      <c r="E276" s="24"/>
      <c r="F276" s="183" t="s">
        <v>360</v>
      </c>
      <c r="G276" s="24"/>
      <c r="H276" s="24"/>
      <c r="I276" s="285"/>
      <c r="J276" s="24"/>
      <c r="K276" s="24"/>
      <c r="L276" s="43"/>
      <c r="M276" s="56"/>
      <c r="N276" s="24"/>
      <c r="O276" s="24"/>
      <c r="P276" s="24"/>
      <c r="Q276" s="24"/>
      <c r="R276" s="24"/>
      <c r="S276" s="24"/>
      <c r="T276" s="57"/>
      <c r="AT276" s="6" t="s">
        <v>152</v>
      </c>
      <c r="AU276" s="6" t="s">
        <v>83</v>
      </c>
    </row>
    <row r="277" spans="2:65" s="6" customFormat="1" ht="15.75" customHeight="1" x14ac:dyDescent="0.3">
      <c r="B277" s="166"/>
      <c r="C277" s="167"/>
      <c r="D277" s="168" t="s">
        <v>143</v>
      </c>
      <c r="E277" s="167"/>
      <c r="F277" s="169" t="s">
        <v>23</v>
      </c>
      <c r="G277" s="167"/>
      <c r="H277" s="170">
        <v>1</v>
      </c>
      <c r="I277" s="283"/>
      <c r="J277" s="167"/>
      <c r="K277" s="167"/>
      <c r="L277" s="171"/>
      <c r="M277" s="172"/>
      <c r="N277" s="167"/>
      <c r="O277" s="167"/>
      <c r="P277" s="167"/>
      <c r="Q277" s="167"/>
      <c r="R277" s="167"/>
      <c r="S277" s="167"/>
      <c r="T277" s="173"/>
      <c r="AT277" s="174" t="s">
        <v>143</v>
      </c>
      <c r="AU277" s="174" t="s">
        <v>83</v>
      </c>
      <c r="AV277" s="174" t="s">
        <v>83</v>
      </c>
      <c r="AW277" s="174" t="s">
        <v>90</v>
      </c>
      <c r="AX277" s="174" t="s">
        <v>23</v>
      </c>
      <c r="AY277" s="174" t="s">
        <v>134</v>
      </c>
    </row>
    <row r="278" spans="2:65" s="133" customFormat="1" ht="30.75" customHeight="1" x14ac:dyDescent="0.3">
      <c r="B278" s="134"/>
      <c r="C278" s="135"/>
      <c r="D278" s="135" t="s">
        <v>74</v>
      </c>
      <c r="E278" s="144" t="s">
        <v>361</v>
      </c>
      <c r="F278" s="144" t="s">
        <v>362</v>
      </c>
      <c r="G278" s="135"/>
      <c r="H278" s="135"/>
      <c r="I278" s="286"/>
      <c r="J278" s="145">
        <f>$BK$278</f>
        <v>16182.95</v>
      </c>
      <c r="K278" s="135"/>
      <c r="L278" s="138"/>
      <c r="M278" s="139"/>
      <c r="N278" s="135"/>
      <c r="O278" s="135"/>
      <c r="P278" s="140">
        <f>SUM($P$279:$P$285)</f>
        <v>0</v>
      </c>
      <c r="Q278" s="135"/>
      <c r="R278" s="140">
        <f>SUM($R$279:$R$285)</f>
        <v>0.39207464999999997</v>
      </c>
      <c r="S278" s="135"/>
      <c r="T278" s="141">
        <f>SUM($T$279:$T$285)</f>
        <v>0</v>
      </c>
      <c r="AR278" s="142" t="s">
        <v>83</v>
      </c>
      <c r="AT278" s="142" t="s">
        <v>74</v>
      </c>
      <c r="AU278" s="142" t="s">
        <v>23</v>
      </c>
      <c r="AY278" s="142" t="s">
        <v>134</v>
      </c>
      <c r="BK278" s="143">
        <f>SUM($BK$279:$BK$285)</f>
        <v>16182.95</v>
      </c>
    </row>
    <row r="279" spans="2:65" s="6" customFormat="1" ht="15.75" customHeight="1" x14ac:dyDescent="0.3">
      <c r="B279" s="23"/>
      <c r="C279" s="146" t="s">
        <v>363</v>
      </c>
      <c r="D279" s="146" t="s">
        <v>137</v>
      </c>
      <c r="E279" s="147" t="s">
        <v>364</v>
      </c>
      <c r="F279" s="148" t="s">
        <v>365</v>
      </c>
      <c r="G279" s="149" t="s">
        <v>140</v>
      </c>
      <c r="H279" s="150">
        <v>3.399</v>
      </c>
      <c r="I279" s="281">
        <v>4750</v>
      </c>
      <c r="J279" s="152">
        <f>ROUND($I$279*$H$279,2)</f>
        <v>16145.25</v>
      </c>
      <c r="K279" s="148" t="s">
        <v>150</v>
      </c>
      <c r="L279" s="43"/>
      <c r="M279" s="153"/>
      <c r="N279" s="154" t="s">
        <v>46</v>
      </c>
      <c r="O279" s="24"/>
      <c r="P279" s="155">
        <f>$O$279*$H$279</f>
        <v>0</v>
      </c>
      <c r="Q279" s="155">
        <v>0.11534999999999999</v>
      </c>
      <c r="R279" s="155">
        <f>$Q$279*$H$279</f>
        <v>0.39207464999999997</v>
      </c>
      <c r="S279" s="155">
        <v>0</v>
      </c>
      <c r="T279" s="156">
        <f>$S$279*$H$279</f>
        <v>0</v>
      </c>
      <c r="AR279" s="89" t="s">
        <v>262</v>
      </c>
      <c r="AT279" s="89" t="s">
        <v>137</v>
      </c>
      <c r="AU279" s="89" t="s">
        <v>83</v>
      </c>
      <c r="AY279" s="6" t="s">
        <v>134</v>
      </c>
      <c r="BE279" s="157">
        <f>IF($N$279="základní",$J$279,0)</f>
        <v>16145.25</v>
      </c>
      <c r="BF279" s="157">
        <f>IF($N$279="snížená",$J$279,0)</f>
        <v>0</v>
      </c>
      <c r="BG279" s="157">
        <f>IF($N$279="zákl. přenesená",$J$279,0)</f>
        <v>0</v>
      </c>
      <c r="BH279" s="157">
        <f>IF($N$279="sníž. přenesená",$J$279,0)</f>
        <v>0</v>
      </c>
      <c r="BI279" s="157">
        <f>IF($N$279="nulová",$J$279,0)</f>
        <v>0</v>
      </c>
      <c r="BJ279" s="89" t="s">
        <v>23</v>
      </c>
      <c r="BK279" s="157">
        <f>ROUND($I$279*$H$279,2)</f>
        <v>16145.25</v>
      </c>
      <c r="BL279" s="89" t="s">
        <v>262</v>
      </c>
      <c r="BM279" s="89" t="s">
        <v>366</v>
      </c>
    </row>
    <row r="280" spans="2:65" s="6" customFormat="1" ht="16.5" customHeight="1" x14ac:dyDescent="0.3">
      <c r="B280" s="23"/>
      <c r="C280" s="24"/>
      <c r="D280" s="160" t="s">
        <v>152</v>
      </c>
      <c r="E280" s="24"/>
      <c r="F280" s="183" t="s">
        <v>367</v>
      </c>
      <c r="G280" s="24"/>
      <c r="H280" s="24"/>
      <c r="I280" s="285"/>
      <c r="J280" s="24"/>
      <c r="K280" s="24"/>
      <c r="L280" s="43"/>
      <c r="M280" s="56"/>
      <c r="N280" s="24"/>
      <c r="O280" s="24"/>
      <c r="P280" s="24"/>
      <c r="Q280" s="24"/>
      <c r="R280" s="24"/>
      <c r="S280" s="24"/>
      <c r="T280" s="57"/>
      <c r="AT280" s="6" t="s">
        <v>152</v>
      </c>
      <c r="AU280" s="6" t="s">
        <v>83</v>
      </c>
    </row>
    <row r="281" spans="2:65" s="6" customFormat="1" ht="15.75" customHeight="1" x14ac:dyDescent="0.3">
      <c r="B281" s="158"/>
      <c r="C281" s="159"/>
      <c r="D281" s="168" t="s">
        <v>143</v>
      </c>
      <c r="E281" s="159"/>
      <c r="F281" s="161" t="s">
        <v>368</v>
      </c>
      <c r="G281" s="159"/>
      <c r="H281" s="159"/>
      <c r="I281" s="282"/>
      <c r="J281" s="159"/>
      <c r="K281" s="159"/>
      <c r="L281" s="162"/>
      <c r="M281" s="163"/>
      <c r="N281" s="159"/>
      <c r="O281" s="159"/>
      <c r="P281" s="159"/>
      <c r="Q281" s="159"/>
      <c r="R281" s="159"/>
      <c r="S281" s="159"/>
      <c r="T281" s="164"/>
      <c r="AT281" s="165" t="s">
        <v>143</v>
      </c>
      <c r="AU281" s="165" t="s">
        <v>83</v>
      </c>
      <c r="AV281" s="165" t="s">
        <v>23</v>
      </c>
      <c r="AW281" s="165" t="s">
        <v>90</v>
      </c>
      <c r="AX281" s="165" t="s">
        <v>75</v>
      </c>
      <c r="AY281" s="165" t="s">
        <v>134</v>
      </c>
    </row>
    <row r="282" spans="2:65" s="6" customFormat="1" ht="15.75" customHeight="1" x14ac:dyDescent="0.3">
      <c r="B282" s="158"/>
      <c r="C282" s="159"/>
      <c r="D282" s="168" t="s">
        <v>143</v>
      </c>
      <c r="E282" s="159"/>
      <c r="F282" s="161" t="s">
        <v>154</v>
      </c>
      <c r="G282" s="159"/>
      <c r="H282" s="159"/>
      <c r="I282" s="282"/>
      <c r="J282" s="159"/>
      <c r="K282" s="159"/>
      <c r="L282" s="162"/>
      <c r="M282" s="163"/>
      <c r="N282" s="159"/>
      <c r="O282" s="159"/>
      <c r="P282" s="159"/>
      <c r="Q282" s="159"/>
      <c r="R282" s="159"/>
      <c r="S282" s="159"/>
      <c r="T282" s="164"/>
      <c r="AT282" s="165" t="s">
        <v>143</v>
      </c>
      <c r="AU282" s="165" t="s">
        <v>83</v>
      </c>
      <c r="AV282" s="165" t="s">
        <v>23</v>
      </c>
      <c r="AW282" s="165" t="s">
        <v>90</v>
      </c>
      <c r="AX282" s="165" t="s">
        <v>75</v>
      </c>
      <c r="AY282" s="165" t="s">
        <v>134</v>
      </c>
    </row>
    <row r="283" spans="2:65" s="6" customFormat="1" ht="15.75" customHeight="1" x14ac:dyDescent="0.3">
      <c r="B283" s="166"/>
      <c r="C283" s="167"/>
      <c r="D283" s="168" t="s">
        <v>143</v>
      </c>
      <c r="E283" s="167"/>
      <c r="F283" s="169" t="s">
        <v>369</v>
      </c>
      <c r="G283" s="167"/>
      <c r="H283" s="170">
        <v>3.399</v>
      </c>
      <c r="I283" s="283"/>
      <c r="J283" s="167"/>
      <c r="K283" s="167"/>
      <c r="L283" s="171"/>
      <c r="M283" s="172"/>
      <c r="N283" s="167"/>
      <c r="O283" s="167"/>
      <c r="P283" s="167"/>
      <c r="Q283" s="167"/>
      <c r="R283" s="167"/>
      <c r="S283" s="167"/>
      <c r="T283" s="173"/>
      <c r="AT283" s="174" t="s">
        <v>143</v>
      </c>
      <c r="AU283" s="174" t="s">
        <v>83</v>
      </c>
      <c r="AV283" s="174" t="s">
        <v>83</v>
      </c>
      <c r="AW283" s="174" t="s">
        <v>90</v>
      </c>
      <c r="AX283" s="174" t="s">
        <v>23</v>
      </c>
      <c r="AY283" s="174" t="s">
        <v>134</v>
      </c>
    </row>
    <row r="284" spans="2:65" s="6" customFormat="1" ht="15.75" customHeight="1" x14ac:dyDescent="0.3">
      <c r="B284" s="23"/>
      <c r="C284" s="146" t="s">
        <v>370</v>
      </c>
      <c r="D284" s="146" t="s">
        <v>137</v>
      </c>
      <c r="E284" s="147" t="s">
        <v>371</v>
      </c>
      <c r="F284" s="148" t="s">
        <v>372</v>
      </c>
      <c r="G284" s="149" t="s">
        <v>328</v>
      </c>
      <c r="H284" s="184">
        <v>10</v>
      </c>
      <c r="I284" s="281">
        <v>3.77</v>
      </c>
      <c r="J284" s="152">
        <f>ROUND($I$284*$H$284,2)</f>
        <v>37.700000000000003</v>
      </c>
      <c r="K284" s="148" t="s">
        <v>150</v>
      </c>
      <c r="L284" s="43"/>
      <c r="M284" s="153"/>
      <c r="N284" s="154" t="s">
        <v>46</v>
      </c>
      <c r="O284" s="24"/>
      <c r="P284" s="155">
        <f>$O$284*$H$284</f>
        <v>0</v>
      </c>
      <c r="Q284" s="155">
        <v>0</v>
      </c>
      <c r="R284" s="155">
        <f>$Q$284*$H$284</f>
        <v>0</v>
      </c>
      <c r="S284" s="155">
        <v>0</v>
      </c>
      <c r="T284" s="156">
        <f>$S$284*$H$284</f>
        <v>0</v>
      </c>
      <c r="AR284" s="89" t="s">
        <v>262</v>
      </c>
      <c r="AT284" s="89" t="s">
        <v>137</v>
      </c>
      <c r="AU284" s="89" t="s">
        <v>83</v>
      </c>
      <c r="AY284" s="6" t="s">
        <v>134</v>
      </c>
      <c r="BE284" s="157">
        <f>IF($N$284="základní",$J$284,0)</f>
        <v>37.700000000000003</v>
      </c>
      <c r="BF284" s="157">
        <f>IF($N$284="snížená",$J$284,0)</f>
        <v>0</v>
      </c>
      <c r="BG284" s="157">
        <f>IF($N$284="zákl. přenesená",$J$284,0)</f>
        <v>0</v>
      </c>
      <c r="BH284" s="157">
        <f>IF($N$284="sníž. přenesená",$J$284,0)</f>
        <v>0</v>
      </c>
      <c r="BI284" s="157">
        <f>IF($N$284="nulová",$J$284,0)</f>
        <v>0</v>
      </c>
      <c r="BJ284" s="89" t="s">
        <v>23</v>
      </c>
      <c r="BK284" s="157">
        <f>ROUND($I$284*$H$284,2)</f>
        <v>37.700000000000003</v>
      </c>
      <c r="BL284" s="89" t="s">
        <v>262</v>
      </c>
      <c r="BM284" s="89" t="s">
        <v>373</v>
      </c>
    </row>
    <row r="285" spans="2:65" s="6" customFormat="1" ht="27" customHeight="1" x14ac:dyDescent="0.3">
      <c r="B285" s="23"/>
      <c r="C285" s="24"/>
      <c r="D285" s="160" t="s">
        <v>152</v>
      </c>
      <c r="E285" s="24"/>
      <c r="F285" s="183" t="s">
        <v>374</v>
      </c>
      <c r="G285" s="24"/>
      <c r="H285" s="24"/>
      <c r="I285" s="285"/>
      <c r="J285" s="24"/>
      <c r="K285" s="24"/>
      <c r="L285" s="43"/>
      <c r="M285" s="56"/>
      <c r="N285" s="24"/>
      <c r="O285" s="24"/>
      <c r="P285" s="24"/>
      <c r="Q285" s="24"/>
      <c r="R285" s="24"/>
      <c r="S285" s="24"/>
      <c r="T285" s="57"/>
      <c r="AT285" s="6" t="s">
        <v>152</v>
      </c>
      <c r="AU285" s="6" t="s">
        <v>83</v>
      </c>
    </row>
    <row r="286" spans="2:65" s="133" customFormat="1" ht="30.75" customHeight="1" x14ac:dyDescent="0.3">
      <c r="B286" s="134"/>
      <c r="C286" s="135"/>
      <c r="D286" s="135" t="s">
        <v>74</v>
      </c>
      <c r="E286" s="144" t="s">
        <v>375</v>
      </c>
      <c r="F286" s="144" t="s">
        <v>376</v>
      </c>
      <c r="G286" s="135"/>
      <c r="H286" s="135"/>
      <c r="I286" s="286"/>
      <c r="J286" s="145">
        <f>$BK$286</f>
        <v>304741.55</v>
      </c>
      <c r="K286" s="135"/>
      <c r="L286" s="138"/>
      <c r="M286" s="139"/>
      <c r="N286" s="135"/>
      <c r="O286" s="135"/>
      <c r="P286" s="140">
        <f>SUM($P$287:$P$320)</f>
        <v>0</v>
      </c>
      <c r="Q286" s="135"/>
      <c r="R286" s="140">
        <f>SUM($R$287:$R$320)</f>
        <v>0.79782160000000002</v>
      </c>
      <c r="S286" s="135"/>
      <c r="T286" s="141">
        <f>SUM($T$287:$T$320)</f>
        <v>0.48345725000000001</v>
      </c>
      <c r="AR286" s="142" t="s">
        <v>83</v>
      </c>
      <c r="AT286" s="142" t="s">
        <v>74</v>
      </c>
      <c r="AU286" s="142" t="s">
        <v>23</v>
      </c>
      <c r="AY286" s="142" t="s">
        <v>134</v>
      </c>
      <c r="BK286" s="143">
        <f>SUM($BK$287:$BK$320)</f>
        <v>304741.55</v>
      </c>
    </row>
    <row r="287" spans="2:65" s="6" customFormat="1" ht="15.75" customHeight="1" x14ac:dyDescent="0.3">
      <c r="B287" s="23"/>
      <c r="C287" s="146" t="s">
        <v>377</v>
      </c>
      <c r="D287" s="146" t="s">
        <v>137</v>
      </c>
      <c r="E287" s="147" t="s">
        <v>378</v>
      </c>
      <c r="F287" s="148" t="s">
        <v>379</v>
      </c>
      <c r="G287" s="149" t="s">
        <v>140</v>
      </c>
      <c r="H287" s="150">
        <v>15.227</v>
      </c>
      <c r="I287" s="281">
        <v>55</v>
      </c>
      <c r="J287" s="152">
        <f>ROUND($I$287*$H$287,2)</f>
        <v>837.49</v>
      </c>
      <c r="K287" s="148" t="s">
        <v>150</v>
      </c>
      <c r="L287" s="43"/>
      <c r="M287" s="153"/>
      <c r="N287" s="154" t="s">
        <v>46</v>
      </c>
      <c r="O287" s="24"/>
      <c r="P287" s="155">
        <f>$O$287*$H$287</f>
        <v>0</v>
      </c>
      <c r="Q287" s="155">
        <v>0</v>
      </c>
      <c r="R287" s="155">
        <f>$Q$287*$H$287</f>
        <v>0</v>
      </c>
      <c r="S287" s="155">
        <v>3.175E-2</v>
      </c>
      <c r="T287" s="156">
        <f>$S$287*$H$287</f>
        <v>0.48345725000000001</v>
      </c>
      <c r="AR287" s="89" t="s">
        <v>262</v>
      </c>
      <c r="AT287" s="89" t="s">
        <v>137</v>
      </c>
      <c r="AU287" s="89" t="s">
        <v>83</v>
      </c>
      <c r="AY287" s="6" t="s">
        <v>134</v>
      </c>
      <c r="BE287" s="157">
        <f>IF($N$287="základní",$J$287,0)</f>
        <v>837.49</v>
      </c>
      <c r="BF287" s="157">
        <f>IF($N$287="snížená",$J$287,0)</f>
        <v>0</v>
      </c>
      <c r="BG287" s="157">
        <f>IF($N$287="zákl. přenesená",$J$287,0)</f>
        <v>0</v>
      </c>
      <c r="BH287" s="157">
        <f>IF($N$287="sníž. přenesená",$J$287,0)</f>
        <v>0</v>
      </c>
      <c r="BI287" s="157">
        <f>IF($N$287="nulová",$J$287,0)</f>
        <v>0</v>
      </c>
      <c r="BJ287" s="89" t="s">
        <v>23</v>
      </c>
      <c r="BK287" s="157">
        <f>ROUND($I$287*$H$287,2)</f>
        <v>837.49</v>
      </c>
      <c r="BL287" s="89" t="s">
        <v>262</v>
      </c>
      <c r="BM287" s="89" t="s">
        <v>380</v>
      </c>
    </row>
    <row r="288" spans="2:65" s="6" customFormat="1" ht="16.5" customHeight="1" x14ac:dyDescent="0.3">
      <c r="B288" s="23"/>
      <c r="C288" s="24"/>
      <c r="D288" s="160" t="s">
        <v>152</v>
      </c>
      <c r="E288" s="24"/>
      <c r="F288" s="183" t="s">
        <v>381</v>
      </c>
      <c r="G288" s="24"/>
      <c r="H288" s="24"/>
      <c r="I288" s="285"/>
      <c r="J288" s="24"/>
      <c r="K288" s="24"/>
      <c r="L288" s="43"/>
      <c r="M288" s="56"/>
      <c r="N288" s="24"/>
      <c r="O288" s="24"/>
      <c r="P288" s="24"/>
      <c r="Q288" s="24"/>
      <c r="R288" s="24"/>
      <c r="S288" s="24"/>
      <c r="T288" s="57"/>
      <c r="AT288" s="6" t="s">
        <v>152</v>
      </c>
      <c r="AU288" s="6" t="s">
        <v>83</v>
      </c>
    </row>
    <row r="289" spans="2:65" s="6" customFormat="1" ht="15.75" customHeight="1" x14ac:dyDescent="0.3">
      <c r="B289" s="158"/>
      <c r="C289" s="159"/>
      <c r="D289" s="168" t="s">
        <v>143</v>
      </c>
      <c r="E289" s="159"/>
      <c r="F289" s="161" t="s">
        <v>144</v>
      </c>
      <c r="G289" s="159"/>
      <c r="H289" s="159"/>
      <c r="I289" s="282"/>
      <c r="J289" s="159"/>
      <c r="K289" s="159"/>
      <c r="L289" s="162"/>
      <c r="M289" s="163"/>
      <c r="N289" s="159"/>
      <c r="O289" s="159"/>
      <c r="P289" s="159"/>
      <c r="Q289" s="159"/>
      <c r="R289" s="159"/>
      <c r="S289" s="159"/>
      <c r="T289" s="164"/>
      <c r="AT289" s="165" t="s">
        <v>143</v>
      </c>
      <c r="AU289" s="165" t="s">
        <v>83</v>
      </c>
      <c r="AV289" s="165" t="s">
        <v>23</v>
      </c>
      <c r="AW289" s="165" t="s">
        <v>90</v>
      </c>
      <c r="AX289" s="165" t="s">
        <v>75</v>
      </c>
      <c r="AY289" s="165" t="s">
        <v>134</v>
      </c>
    </row>
    <row r="290" spans="2:65" s="6" customFormat="1" ht="15.75" customHeight="1" x14ac:dyDescent="0.3">
      <c r="B290" s="166"/>
      <c r="C290" s="167"/>
      <c r="D290" s="168" t="s">
        <v>143</v>
      </c>
      <c r="E290" s="167"/>
      <c r="F290" s="169" t="s">
        <v>382</v>
      </c>
      <c r="G290" s="167"/>
      <c r="H290" s="170">
        <v>4.7039999999999997</v>
      </c>
      <c r="I290" s="283"/>
      <c r="J290" s="167"/>
      <c r="K290" s="167"/>
      <c r="L290" s="171"/>
      <c r="M290" s="172"/>
      <c r="N290" s="167"/>
      <c r="O290" s="167"/>
      <c r="P290" s="167"/>
      <c r="Q290" s="167"/>
      <c r="R290" s="167"/>
      <c r="S290" s="167"/>
      <c r="T290" s="173"/>
      <c r="AT290" s="174" t="s">
        <v>143</v>
      </c>
      <c r="AU290" s="174" t="s">
        <v>83</v>
      </c>
      <c r="AV290" s="174" t="s">
        <v>83</v>
      </c>
      <c r="AW290" s="174" t="s">
        <v>90</v>
      </c>
      <c r="AX290" s="174" t="s">
        <v>75</v>
      </c>
      <c r="AY290" s="174" t="s">
        <v>134</v>
      </c>
    </row>
    <row r="291" spans="2:65" s="6" customFormat="1" ht="15.75" customHeight="1" x14ac:dyDescent="0.3">
      <c r="B291" s="158"/>
      <c r="C291" s="159"/>
      <c r="D291" s="168" t="s">
        <v>143</v>
      </c>
      <c r="E291" s="159"/>
      <c r="F291" s="161" t="s">
        <v>383</v>
      </c>
      <c r="G291" s="159"/>
      <c r="H291" s="159"/>
      <c r="I291" s="282"/>
      <c r="J291" s="159"/>
      <c r="K291" s="159"/>
      <c r="L291" s="162"/>
      <c r="M291" s="163"/>
      <c r="N291" s="159"/>
      <c r="O291" s="159"/>
      <c r="P291" s="159"/>
      <c r="Q291" s="159"/>
      <c r="R291" s="159"/>
      <c r="S291" s="159"/>
      <c r="T291" s="164"/>
      <c r="AT291" s="165" t="s">
        <v>143</v>
      </c>
      <c r="AU291" s="165" t="s">
        <v>83</v>
      </c>
      <c r="AV291" s="165" t="s">
        <v>23</v>
      </c>
      <c r="AW291" s="165" t="s">
        <v>90</v>
      </c>
      <c r="AX291" s="165" t="s">
        <v>75</v>
      </c>
      <c r="AY291" s="165" t="s">
        <v>134</v>
      </c>
    </row>
    <row r="292" spans="2:65" s="6" customFormat="1" ht="15.75" customHeight="1" x14ac:dyDescent="0.3">
      <c r="B292" s="166"/>
      <c r="C292" s="167"/>
      <c r="D292" s="168" t="s">
        <v>143</v>
      </c>
      <c r="E292" s="167"/>
      <c r="F292" s="169" t="s">
        <v>384</v>
      </c>
      <c r="G292" s="167"/>
      <c r="H292" s="170">
        <v>10.523</v>
      </c>
      <c r="I292" s="283"/>
      <c r="J292" s="167"/>
      <c r="K292" s="167"/>
      <c r="L292" s="171"/>
      <c r="M292" s="172"/>
      <c r="N292" s="167"/>
      <c r="O292" s="167"/>
      <c r="P292" s="167"/>
      <c r="Q292" s="167"/>
      <c r="R292" s="167"/>
      <c r="S292" s="167"/>
      <c r="T292" s="173"/>
      <c r="AT292" s="174" t="s">
        <v>143</v>
      </c>
      <c r="AU292" s="174" t="s">
        <v>83</v>
      </c>
      <c r="AV292" s="174" t="s">
        <v>83</v>
      </c>
      <c r="AW292" s="174" t="s">
        <v>90</v>
      </c>
      <c r="AX292" s="174" t="s">
        <v>75</v>
      </c>
      <c r="AY292" s="174" t="s">
        <v>134</v>
      </c>
    </row>
    <row r="293" spans="2:65" s="6" customFormat="1" ht="15.75" customHeight="1" x14ac:dyDescent="0.3">
      <c r="B293" s="175"/>
      <c r="C293" s="176"/>
      <c r="D293" s="168" t="s">
        <v>143</v>
      </c>
      <c r="E293" s="176"/>
      <c r="F293" s="177" t="s">
        <v>146</v>
      </c>
      <c r="G293" s="176"/>
      <c r="H293" s="178">
        <v>15.227</v>
      </c>
      <c r="I293" s="284"/>
      <c r="J293" s="176"/>
      <c r="K293" s="176"/>
      <c r="L293" s="179"/>
      <c r="M293" s="180"/>
      <c r="N293" s="176"/>
      <c r="O293" s="176"/>
      <c r="P293" s="176"/>
      <c r="Q293" s="176"/>
      <c r="R293" s="176"/>
      <c r="S293" s="176"/>
      <c r="T293" s="181"/>
      <c r="AT293" s="182" t="s">
        <v>143</v>
      </c>
      <c r="AU293" s="182" t="s">
        <v>83</v>
      </c>
      <c r="AV293" s="182" t="s">
        <v>141</v>
      </c>
      <c r="AW293" s="182" t="s">
        <v>90</v>
      </c>
      <c r="AX293" s="182" t="s">
        <v>23</v>
      </c>
      <c r="AY293" s="182" t="s">
        <v>134</v>
      </c>
    </row>
    <row r="294" spans="2:65" s="6" customFormat="1" ht="15.75" customHeight="1" x14ac:dyDescent="0.3">
      <c r="B294" s="23"/>
      <c r="C294" s="146" t="s">
        <v>385</v>
      </c>
      <c r="D294" s="146" t="s">
        <v>137</v>
      </c>
      <c r="E294" s="147" t="s">
        <v>386</v>
      </c>
      <c r="F294" s="148" t="s">
        <v>387</v>
      </c>
      <c r="G294" s="149" t="s">
        <v>140</v>
      </c>
      <c r="H294" s="150">
        <v>208.48</v>
      </c>
      <c r="I294" s="281">
        <v>450</v>
      </c>
      <c r="J294" s="152">
        <f>ROUND($I$294*$H$294,2)</f>
        <v>93816</v>
      </c>
      <c r="K294" s="148" t="s">
        <v>150</v>
      </c>
      <c r="L294" s="43"/>
      <c r="M294" s="153"/>
      <c r="N294" s="154" t="s">
        <v>46</v>
      </c>
      <c r="O294" s="24"/>
      <c r="P294" s="155">
        <f>$O$294*$H$294</f>
        <v>0</v>
      </c>
      <c r="Q294" s="155">
        <v>1.32E-3</v>
      </c>
      <c r="R294" s="155">
        <f>$Q$294*$H$294</f>
        <v>0.27519359999999998</v>
      </c>
      <c r="S294" s="155">
        <v>0</v>
      </c>
      <c r="T294" s="156">
        <f>$S$294*$H$294</f>
        <v>0</v>
      </c>
      <c r="AR294" s="89" t="s">
        <v>262</v>
      </c>
      <c r="AT294" s="89" t="s">
        <v>137</v>
      </c>
      <c r="AU294" s="89" t="s">
        <v>83</v>
      </c>
      <c r="AY294" s="6" t="s">
        <v>134</v>
      </c>
      <c r="BE294" s="157">
        <f>IF($N$294="základní",$J$294,0)</f>
        <v>93816</v>
      </c>
      <c r="BF294" s="157">
        <f>IF($N$294="snížená",$J$294,0)</f>
        <v>0</v>
      </c>
      <c r="BG294" s="157">
        <f>IF($N$294="zákl. přenesená",$J$294,0)</f>
        <v>0</v>
      </c>
      <c r="BH294" s="157">
        <f>IF($N$294="sníž. přenesená",$J$294,0)</f>
        <v>0</v>
      </c>
      <c r="BI294" s="157">
        <f>IF($N$294="nulová",$J$294,0)</f>
        <v>0</v>
      </c>
      <c r="BJ294" s="89" t="s">
        <v>23</v>
      </c>
      <c r="BK294" s="157">
        <f>ROUND($I$294*$H$294,2)</f>
        <v>93816</v>
      </c>
      <c r="BL294" s="89" t="s">
        <v>262</v>
      </c>
      <c r="BM294" s="89" t="s">
        <v>388</v>
      </c>
    </row>
    <row r="295" spans="2:65" s="6" customFormat="1" ht="16.5" customHeight="1" x14ac:dyDescent="0.3">
      <c r="B295" s="23"/>
      <c r="C295" s="24"/>
      <c r="D295" s="160" t="s">
        <v>152</v>
      </c>
      <c r="E295" s="24"/>
      <c r="F295" s="183" t="s">
        <v>389</v>
      </c>
      <c r="G295" s="24"/>
      <c r="H295" s="24"/>
      <c r="I295" s="285"/>
      <c r="J295" s="24"/>
      <c r="K295" s="24"/>
      <c r="L295" s="43"/>
      <c r="M295" s="56"/>
      <c r="N295" s="24"/>
      <c r="O295" s="24"/>
      <c r="P295" s="24"/>
      <c r="Q295" s="24"/>
      <c r="R295" s="24"/>
      <c r="S295" s="24"/>
      <c r="T295" s="57"/>
      <c r="AT295" s="6" t="s">
        <v>152</v>
      </c>
      <c r="AU295" s="6" t="s">
        <v>83</v>
      </c>
    </row>
    <row r="296" spans="2:65" s="6" customFormat="1" ht="15.75" customHeight="1" x14ac:dyDescent="0.3">
      <c r="B296" s="158"/>
      <c r="C296" s="159"/>
      <c r="D296" s="168" t="s">
        <v>143</v>
      </c>
      <c r="E296" s="159"/>
      <c r="F296" s="161" t="s">
        <v>390</v>
      </c>
      <c r="G296" s="159"/>
      <c r="H296" s="159"/>
      <c r="I296" s="282"/>
      <c r="J296" s="159"/>
      <c r="K296" s="159"/>
      <c r="L296" s="162"/>
      <c r="M296" s="163"/>
      <c r="N296" s="159"/>
      <c r="O296" s="159"/>
      <c r="P296" s="159"/>
      <c r="Q296" s="159"/>
      <c r="R296" s="159"/>
      <c r="S296" s="159"/>
      <c r="T296" s="164"/>
      <c r="AT296" s="165" t="s">
        <v>143</v>
      </c>
      <c r="AU296" s="165" t="s">
        <v>83</v>
      </c>
      <c r="AV296" s="165" t="s">
        <v>23</v>
      </c>
      <c r="AW296" s="165" t="s">
        <v>90</v>
      </c>
      <c r="AX296" s="165" t="s">
        <v>75</v>
      </c>
      <c r="AY296" s="165" t="s">
        <v>134</v>
      </c>
    </row>
    <row r="297" spans="2:65" s="6" customFormat="1" ht="15.75" customHeight="1" x14ac:dyDescent="0.3">
      <c r="B297" s="158"/>
      <c r="C297" s="159"/>
      <c r="D297" s="168" t="s">
        <v>143</v>
      </c>
      <c r="E297" s="159"/>
      <c r="F297" s="161" t="s">
        <v>209</v>
      </c>
      <c r="G297" s="159"/>
      <c r="H297" s="159"/>
      <c r="I297" s="282"/>
      <c r="J297" s="159"/>
      <c r="K297" s="159"/>
      <c r="L297" s="162"/>
      <c r="M297" s="163"/>
      <c r="N297" s="159"/>
      <c r="O297" s="159"/>
      <c r="P297" s="159"/>
      <c r="Q297" s="159"/>
      <c r="R297" s="159"/>
      <c r="S297" s="159"/>
      <c r="T297" s="164"/>
      <c r="AT297" s="165" t="s">
        <v>143</v>
      </c>
      <c r="AU297" s="165" t="s">
        <v>83</v>
      </c>
      <c r="AV297" s="165" t="s">
        <v>23</v>
      </c>
      <c r="AW297" s="165" t="s">
        <v>90</v>
      </c>
      <c r="AX297" s="165" t="s">
        <v>75</v>
      </c>
      <c r="AY297" s="165" t="s">
        <v>134</v>
      </c>
    </row>
    <row r="298" spans="2:65" s="6" customFormat="1" ht="15.75" customHeight="1" x14ac:dyDescent="0.3">
      <c r="B298" s="166"/>
      <c r="C298" s="167"/>
      <c r="D298" s="168" t="s">
        <v>143</v>
      </c>
      <c r="E298" s="167"/>
      <c r="F298" s="169" t="s">
        <v>391</v>
      </c>
      <c r="G298" s="167"/>
      <c r="H298" s="170">
        <v>208.48</v>
      </c>
      <c r="I298" s="283"/>
      <c r="J298" s="167"/>
      <c r="K298" s="167"/>
      <c r="L298" s="171"/>
      <c r="M298" s="172"/>
      <c r="N298" s="167"/>
      <c r="O298" s="167"/>
      <c r="P298" s="167"/>
      <c r="Q298" s="167"/>
      <c r="R298" s="167"/>
      <c r="S298" s="167"/>
      <c r="T298" s="173"/>
      <c r="AT298" s="174" t="s">
        <v>143</v>
      </c>
      <c r="AU298" s="174" t="s">
        <v>83</v>
      </c>
      <c r="AV298" s="174" t="s">
        <v>83</v>
      </c>
      <c r="AW298" s="174" t="s">
        <v>90</v>
      </c>
      <c r="AX298" s="174" t="s">
        <v>23</v>
      </c>
      <c r="AY298" s="174" t="s">
        <v>134</v>
      </c>
    </row>
    <row r="299" spans="2:65" s="6" customFormat="1" ht="15.75" customHeight="1" x14ac:dyDescent="0.3">
      <c r="B299" s="23"/>
      <c r="C299" s="185" t="s">
        <v>392</v>
      </c>
      <c r="D299" s="185" t="s">
        <v>393</v>
      </c>
      <c r="E299" s="186" t="s">
        <v>394</v>
      </c>
      <c r="F299" s="187" t="s">
        <v>395</v>
      </c>
      <c r="G299" s="188" t="s">
        <v>140</v>
      </c>
      <c r="H299" s="189">
        <v>218.904</v>
      </c>
      <c r="I299" s="287">
        <v>940</v>
      </c>
      <c r="J299" s="190">
        <f>ROUND($I$299*$H$299,2)</f>
        <v>205769.76</v>
      </c>
      <c r="K299" s="187" t="s">
        <v>150</v>
      </c>
      <c r="L299" s="191"/>
      <c r="M299" s="192"/>
      <c r="N299" s="193" t="s">
        <v>46</v>
      </c>
      <c r="O299" s="24"/>
      <c r="P299" s="155">
        <f>$O$299*$H$299</f>
        <v>0</v>
      </c>
      <c r="Q299" s="155">
        <v>2.2000000000000001E-3</v>
      </c>
      <c r="R299" s="155">
        <f>$Q$299*$H$299</f>
        <v>0.48158880000000004</v>
      </c>
      <c r="S299" s="155">
        <v>0</v>
      </c>
      <c r="T299" s="156">
        <f>$S$299*$H$299</f>
        <v>0</v>
      </c>
      <c r="AR299" s="89" t="s">
        <v>363</v>
      </c>
      <c r="AT299" s="89" t="s">
        <v>393</v>
      </c>
      <c r="AU299" s="89" t="s">
        <v>83</v>
      </c>
      <c r="AY299" s="6" t="s">
        <v>134</v>
      </c>
      <c r="BE299" s="157">
        <f>IF($N$299="základní",$J$299,0)</f>
        <v>205769.76</v>
      </c>
      <c r="BF299" s="157">
        <f>IF($N$299="snížená",$J$299,0)</f>
        <v>0</v>
      </c>
      <c r="BG299" s="157">
        <f>IF($N$299="zákl. přenesená",$J$299,0)</f>
        <v>0</v>
      </c>
      <c r="BH299" s="157">
        <f>IF($N$299="sníž. přenesená",$J$299,0)</f>
        <v>0</v>
      </c>
      <c r="BI299" s="157">
        <f>IF($N$299="nulová",$J$299,0)</f>
        <v>0</v>
      </c>
      <c r="BJ299" s="89" t="s">
        <v>23</v>
      </c>
      <c r="BK299" s="157">
        <f>ROUND($I$299*$H$299,2)</f>
        <v>205769.76</v>
      </c>
      <c r="BL299" s="89" t="s">
        <v>262</v>
      </c>
      <c r="BM299" s="89" t="s">
        <v>396</v>
      </c>
    </row>
    <row r="300" spans="2:65" s="6" customFormat="1" ht="16.5" customHeight="1" x14ac:dyDescent="0.3">
      <c r="B300" s="23"/>
      <c r="C300" s="24"/>
      <c r="D300" s="160" t="s">
        <v>152</v>
      </c>
      <c r="E300" s="24"/>
      <c r="F300" s="183" t="s">
        <v>397</v>
      </c>
      <c r="G300" s="24"/>
      <c r="H300" s="24"/>
      <c r="I300" s="285"/>
      <c r="J300" s="24"/>
      <c r="K300" s="24"/>
      <c r="L300" s="43"/>
      <c r="M300" s="56"/>
      <c r="N300" s="24"/>
      <c r="O300" s="24"/>
      <c r="P300" s="24"/>
      <c r="Q300" s="24"/>
      <c r="R300" s="24"/>
      <c r="S300" s="24"/>
      <c r="T300" s="57"/>
      <c r="AT300" s="6" t="s">
        <v>152</v>
      </c>
      <c r="AU300" s="6" t="s">
        <v>83</v>
      </c>
    </row>
    <row r="301" spans="2:65" s="6" customFormat="1" ht="15.75" customHeight="1" x14ac:dyDescent="0.3">
      <c r="B301" s="158"/>
      <c r="C301" s="159"/>
      <c r="D301" s="168" t="s">
        <v>143</v>
      </c>
      <c r="E301" s="159"/>
      <c r="F301" s="161" t="s">
        <v>398</v>
      </c>
      <c r="G301" s="159"/>
      <c r="H301" s="159"/>
      <c r="I301" s="282"/>
      <c r="J301" s="159"/>
      <c r="K301" s="159"/>
      <c r="L301" s="162"/>
      <c r="M301" s="163"/>
      <c r="N301" s="159"/>
      <c r="O301" s="159"/>
      <c r="P301" s="159"/>
      <c r="Q301" s="159"/>
      <c r="R301" s="159"/>
      <c r="S301" s="159"/>
      <c r="T301" s="164"/>
      <c r="AT301" s="165" t="s">
        <v>143</v>
      </c>
      <c r="AU301" s="165" t="s">
        <v>83</v>
      </c>
      <c r="AV301" s="165" t="s">
        <v>23</v>
      </c>
      <c r="AW301" s="165" t="s">
        <v>90</v>
      </c>
      <c r="AX301" s="165" t="s">
        <v>75</v>
      </c>
      <c r="AY301" s="165" t="s">
        <v>134</v>
      </c>
    </row>
    <row r="302" spans="2:65" s="6" customFormat="1" ht="15.75" customHeight="1" x14ac:dyDescent="0.3">
      <c r="B302" s="158"/>
      <c r="C302" s="159"/>
      <c r="D302" s="168" t="s">
        <v>143</v>
      </c>
      <c r="E302" s="159"/>
      <c r="F302" s="161" t="s">
        <v>209</v>
      </c>
      <c r="G302" s="159"/>
      <c r="H302" s="159"/>
      <c r="I302" s="282"/>
      <c r="J302" s="159"/>
      <c r="K302" s="159"/>
      <c r="L302" s="162"/>
      <c r="M302" s="163"/>
      <c r="N302" s="159"/>
      <c r="O302" s="159"/>
      <c r="P302" s="159"/>
      <c r="Q302" s="159"/>
      <c r="R302" s="159"/>
      <c r="S302" s="159"/>
      <c r="T302" s="164"/>
      <c r="AT302" s="165" t="s">
        <v>143</v>
      </c>
      <c r="AU302" s="165" t="s">
        <v>83</v>
      </c>
      <c r="AV302" s="165" t="s">
        <v>23</v>
      </c>
      <c r="AW302" s="165" t="s">
        <v>90</v>
      </c>
      <c r="AX302" s="165" t="s">
        <v>75</v>
      </c>
      <c r="AY302" s="165" t="s">
        <v>134</v>
      </c>
    </row>
    <row r="303" spans="2:65" s="6" customFormat="1" ht="15.75" customHeight="1" x14ac:dyDescent="0.3">
      <c r="B303" s="166"/>
      <c r="C303" s="167"/>
      <c r="D303" s="168" t="s">
        <v>143</v>
      </c>
      <c r="E303" s="167"/>
      <c r="F303" s="169" t="s">
        <v>391</v>
      </c>
      <c r="G303" s="167"/>
      <c r="H303" s="170">
        <v>208.48</v>
      </c>
      <c r="I303" s="283"/>
      <c r="J303" s="167"/>
      <c r="K303" s="167"/>
      <c r="L303" s="171"/>
      <c r="M303" s="172"/>
      <c r="N303" s="167"/>
      <c r="O303" s="167"/>
      <c r="P303" s="167"/>
      <c r="Q303" s="167"/>
      <c r="R303" s="167"/>
      <c r="S303" s="167"/>
      <c r="T303" s="173"/>
      <c r="AT303" s="174" t="s">
        <v>143</v>
      </c>
      <c r="AU303" s="174" t="s">
        <v>83</v>
      </c>
      <c r="AV303" s="174" t="s">
        <v>83</v>
      </c>
      <c r="AW303" s="174" t="s">
        <v>90</v>
      </c>
      <c r="AX303" s="174" t="s">
        <v>75</v>
      </c>
      <c r="AY303" s="174" t="s">
        <v>134</v>
      </c>
    </row>
    <row r="304" spans="2:65" s="6" customFormat="1" ht="15.75" customHeight="1" x14ac:dyDescent="0.3">
      <c r="B304" s="175"/>
      <c r="C304" s="176"/>
      <c r="D304" s="168" t="s">
        <v>143</v>
      </c>
      <c r="E304" s="176"/>
      <c r="F304" s="177" t="s">
        <v>146</v>
      </c>
      <c r="G304" s="176"/>
      <c r="H304" s="178">
        <v>208.48</v>
      </c>
      <c r="I304" s="284"/>
      <c r="J304" s="176"/>
      <c r="K304" s="176"/>
      <c r="L304" s="179"/>
      <c r="M304" s="180"/>
      <c r="N304" s="176"/>
      <c r="O304" s="176"/>
      <c r="P304" s="176"/>
      <c r="Q304" s="176"/>
      <c r="R304" s="176"/>
      <c r="S304" s="176"/>
      <c r="T304" s="181"/>
      <c r="AT304" s="182" t="s">
        <v>143</v>
      </c>
      <c r="AU304" s="182" t="s">
        <v>83</v>
      </c>
      <c r="AV304" s="182" t="s">
        <v>141</v>
      </c>
      <c r="AW304" s="182" t="s">
        <v>90</v>
      </c>
      <c r="AX304" s="182" t="s">
        <v>75</v>
      </c>
      <c r="AY304" s="182" t="s">
        <v>134</v>
      </c>
    </row>
    <row r="305" spans="2:65" s="6" customFormat="1" ht="15.75" customHeight="1" x14ac:dyDescent="0.3">
      <c r="B305" s="166"/>
      <c r="C305" s="167"/>
      <c r="D305" s="168" t="s">
        <v>143</v>
      </c>
      <c r="E305" s="167"/>
      <c r="F305" s="169" t="s">
        <v>399</v>
      </c>
      <c r="G305" s="167"/>
      <c r="H305" s="170">
        <v>218.904</v>
      </c>
      <c r="I305" s="283"/>
      <c r="J305" s="167"/>
      <c r="K305" s="167"/>
      <c r="L305" s="171"/>
      <c r="M305" s="172"/>
      <c r="N305" s="167"/>
      <c r="O305" s="167"/>
      <c r="P305" s="167"/>
      <c r="Q305" s="167"/>
      <c r="R305" s="167"/>
      <c r="S305" s="167"/>
      <c r="T305" s="173"/>
      <c r="AT305" s="174" t="s">
        <v>143</v>
      </c>
      <c r="AU305" s="174" t="s">
        <v>83</v>
      </c>
      <c r="AV305" s="174" t="s">
        <v>83</v>
      </c>
      <c r="AW305" s="174" t="s">
        <v>90</v>
      </c>
      <c r="AX305" s="174" t="s">
        <v>75</v>
      </c>
      <c r="AY305" s="174" t="s">
        <v>134</v>
      </c>
    </row>
    <row r="306" spans="2:65" s="6" customFormat="1" ht="15.75" customHeight="1" x14ac:dyDescent="0.3">
      <c r="B306" s="175"/>
      <c r="C306" s="176"/>
      <c r="D306" s="168" t="s">
        <v>143</v>
      </c>
      <c r="E306" s="176"/>
      <c r="F306" s="177" t="s">
        <v>146</v>
      </c>
      <c r="G306" s="176"/>
      <c r="H306" s="178">
        <v>218.904</v>
      </c>
      <c r="I306" s="284"/>
      <c r="J306" s="176"/>
      <c r="K306" s="176"/>
      <c r="L306" s="179"/>
      <c r="M306" s="180"/>
      <c r="N306" s="176"/>
      <c r="O306" s="176"/>
      <c r="P306" s="176"/>
      <c r="Q306" s="176"/>
      <c r="R306" s="176"/>
      <c r="S306" s="176"/>
      <c r="T306" s="181"/>
      <c r="AT306" s="182" t="s">
        <v>143</v>
      </c>
      <c r="AU306" s="182" t="s">
        <v>83</v>
      </c>
      <c r="AV306" s="182" t="s">
        <v>141</v>
      </c>
      <c r="AW306" s="182" t="s">
        <v>90</v>
      </c>
      <c r="AX306" s="182" t="s">
        <v>23</v>
      </c>
      <c r="AY306" s="182" t="s">
        <v>134</v>
      </c>
    </row>
    <row r="307" spans="2:65" s="6" customFormat="1" ht="15.75" customHeight="1" x14ac:dyDescent="0.3">
      <c r="B307" s="23"/>
      <c r="C307" s="146" t="s">
        <v>400</v>
      </c>
      <c r="D307" s="146" t="s">
        <v>137</v>
      </c>
      <c r="E307" s="147" t="s">
        <v>401</v>
      </c>
      <c r="F307" s="148" t="s">
        <v>402</v>
      </c>
      <c r="G307" s="149" t="s">
        <v>403</v>
      </c>
      <c r="H307" s="150">
        <v>6</v>
      </c>
      <c r="I307" s="281">
        <v>160</v>
      </c>
      <c r="J307" s="152">
        <f>ROUND($I$307*$H$307,2)</f>
        <v>960</v>
      </c>
      <c r="K307" s="148"/>
      <c r="L307" s="43"/>
      <c r="M307" s="153"/>
      <c r="N307" s="154" t="s">
        <v>46</v>
      </c>
      <c r="O307" s="24"/>
      <c r="P307" s="155">
        <f>$O$307*$H$307</f>
        <v>0</v>
      </c>
      <c r="Q307" s="155">
        <v>4.3800000000000002E-3</v>
      </c>
      <c r="R307" s="155">
        <f>$Q$307*$H$307</f>
        <v>2.6280000000000001E-2</v>
      </c>
      <c r="S307" s="155">
        <v>0</v>
      </c>
      <c r="T307" s="156">
        <f>$S$307*$H$307</f>
        <v>0</v>
      </c>
      <c r="AR307" s="89" t="s">
        <v>262</v>
      </c>
      <c r="AT307" s="89" t="s">
        <v>137</v>
      </c>
      <c r="AU307" s="89" t="s">
        <v>83</v>
      </c>
      <c r="AY307" s="6" t="s">
        <v>134</v>
      </c>
      <c r="BE307" s="157">
        <f>IF($N$307="základní",$J$307,0)</f>
        <v>960</v>
      </c>
      <c r="BF307" s="157">
        <f>IF($N$307="snížená",$J$307,0)</f>
        <v>0</v>
      </c>
      <c r="BG307" s="157">
        <f>IF($N$307="zákl. přenesená",$J$307,0)</f>
        <v>0</v>
      </c>
      <c r="BH307" s="157">
        <f>IF($N$307="sníž. přenesená",$J$307,0)</f>
        <v>0</v>
      </c>
      <c r="BI307" s="157">
        <f>IF($N$307="nulová",$J$307,0)</f>
        <v>0</v>
      </c>
      <c r="BJ307" s="89" t="s">
        <v>23</v>
      </c>
      <c r="BK307" s="157">
        <f>ROUND($I$307*$H$307,2)</f>
        <v>960</v>
      </c>
      <c r="BL307" s="89" t="s">
        <v>262</v>
      </c>
      <c r="BM307" s="89" t="s">
        <v>404</v>
      </c>
    </row>
    <row r="308" spans="2:65" s="6" customFormat="1" ht="15.75" customHeight="1" x14ac:dyDescent="0.3">
      <c r="B308" s="158"/>
      <c r="C308" s="159"/>
      <c r="D308" s="160" t="s">
        <v>143</v>
      </c>
      <c r="E308" s="161"/>
      <c r="F308" s="161" t="s">
        <v>390</v>
      </c>
      <c r="G308" s="159"/>
      <c r="H308" s="159"/>
      <c r="I308" s="282"/>
      <c r="J308" s="159"/>
      <c r="K308" s="159"/>
      <c r="L308" s="162"/>
      <c r="M308" s="163"/>
      <c r="N308" s="159"/>
      <c r="O308" s="159"/>
      <c r="P308" s="159"/>
      <c r="Q308" s="159"/>
      <c r="R308" s="159"/>
      <c r="S308" s="159"/>
      <c r="T308" s="164"/>
      <c r="AT308" s="165" t="s">
        <v>143</v>
      </c>
      <c r="AU308" s="165" t="s">
        <v>83</v>
      </c>
      <c r="AV308" s="165" t="s">
        <v>23</v>
      </c>
      <c r="AW308" s="165" t="s">
        <v>90</v>
      </c>
      <c r="AX308" s="165" t="s">
        <v>75</v>
      </c>
      <c r="AY308" s="165" t="s">
        <v>134</v>
      </c>
    </row>
    <row r="309" spans="2:65" s="6" customFormat="1" ht="15.75" customHeight="1" x14ac:dyDescent="0.3">
      <c r="B309" s="158"/>
      <c r="C309" s="159"/>
      <c r="D309" s="168" t="s">
        <v>143</v>
      </c>
      <c r="E309" s="159"/>
      <c r="F309" s="161" t="s">
        <v>405</v>
      </c>
      <c r="G309" s="159"/>
      <c r="H309" s="159"/>
      <c r="I309" s="282"/>
      <c r="J309" s="159"/>
      <c r="K309" s="159"/>
      <c r="L309" s="162"/>
      <c r="M309" s="163"/>
      <c r="N309" s="159"/>
      <c r="O309" s="159"/>
      <c r="P309" s="159"/>
      <c r="Q309" s="159"/>
      <c r="R309" s="159"/>
      <c r="S309" s="159"/>
      <c r="T309" s="164"/>
      <c r="AT309" s="165" t="s">
        <v>143</v>
      </c>
      <c r="AU309" s="165" t="s">
        <v>83</v>
      </c>
      <c r="AV309" s="165" t="s">
        <v>23</v>
      </c>
      <c r="AW309" s="165" t="s">
        <v>90</v>
      </c>
      <c r="AX309" s="165" t="s">
        <v>75</v>
      </c>
      <c r="AY309" s="165" t="s">
        <v>134</v>
      </c>
    </row>
    <row r="310" spans="2:65" s="6" customFormat="1" ht="15.75" customHeight="1" x14ac:dyDescent="0.3">
      <c r="B310" s="166"/>
      <c r="C310" s="167"/>
      <c r="D310" s="168" t="s">
        <v>143</v>
      </c>
      <c r="E310" s="167"/>
      <c r="F310" s="169" t="s">
        <v>406</v>
      </c>
      <c r="G310" s="167"/>
      <c r="H310" s="170">
        <v>6</v>
      </c>
      <c r="I310" s="283"/>
      <c r="J310" s="167"/>
      <c r="K310" s="167"/>
      <c r="L310" s="171"/>
      <c r="M310" s="172"/>
      <c r="N310" s="167"/>
      <c r="O310" s="167"/>
      <c r="P310" s="167"/>
      <c r="Q310" s="167"/>
      <c r="R310" s="167"/>
      <c r="S310" s="167"/>
      <c r="T310" s="173"/>
      <c r="AT310" s="174" t="s">
        <v>143</v>
      </c>
      <c r="AU310" s="174" t="s">
        <v>83</v>
      </c>
      <c r="AV310" s="174" t="s">
        <v>83</v>
      </c>
      <c r="AW310" s="174" t="s">
        <v>90</v>
      </c>
      <c r="AX310" s="174" t="s">
        <v>23</v>
      </c>
      <c r="AY310" s="174" t="s">
        <v>134</v>
      </c>
    </row>
    <row r="311" spans="2:65" s="6" customFormat="1" ht="15.75" customHeight="1" x14ac:dyDescent="0.3">
      <c r="B311" s="23"/>
      <c r="C311" s="146" t="s">
        <v>407</v>
      </c>
      <c r="D311" s="146" t="s">
        <v>137</v>
      </c>
      <c r="E311" s="147" t="s">
        <v>408</v>
      </c>
      <c r="F311" s="148" t="s">
        <v>409</v>
      </c>
      <c r="G311" s="149" t="s">
        <v>403</v>
      </c>
      <c r="H311" s="150">
        <v>6</v>
      </c>
      <c r="I311" s="281">
        <v>200</v>
      </c>
      <c r="J311" s="152">
        <f>ROUND($I$311*$H$311,2)</f>
        <v>1200</v>
      </c>
      <c r="K311" s="148"/>
      <c r="L311" s="43"/>
      <c r="M311" s="153"/>
      <c r="N311" s="154" t="s">
        <v>46</v>
      </c>
      <c r="O311" s="24"/>
      <c r="P311" s="155">
        <f>$O$311*$H$311</f>
        <v>0</v>
      </c>
      <c r="Q311" s="155">
        <v>1.07E-3</v>
      </c>
      <c r="R311" s="155">
        <f>$Q$311*$H$311</f>
        <v>6.4200000000000004E-3</v>
      </c>
      <c r="S311" s="155">
        <v>0</v>
      </c>
      <c r="T311" s="156">
        <f>$S$311*$H$311</f>
        <v>0</v>
      </c>
      <c r="AR311" s="89" t="s">
        <v>262</v>
      </c>
      <c r="AT311" s="89" t="s">
        <v>137</v>
      </c>
      <c r="AU311" s="89" t="s">
        <v>83</v>
      </c>
      <c r="AY311" s="6" t="s">
        <v>134</v>
      </c>
      <c r="BE311" s="157">
        <f>IF($N$311="základní",$J$311,0)</f>
        <v>1200</v>
      </c>
      <c r="BF311" s="157">
        <f>IF($N$311="snížená",$J$311,0)</f>
        <v>0</v>
      </c>
      <c r="BG311" s="157">
        <f>IF($N$311="zákl. přenesená",$J$311,0)</f>
        <v>0</v>
      </c>
      <c r="BH311" s="157">
        <f>IF($N$311="sníž. přenesená",$J$311,0)</f>
        <v>0</v>
      </c>
      <c r="BI311" s="157">
        <f>IF($N$311="nulová",$J$311,0)</f>
        <v>0</v>
      </c>
      <c r="BJ311" s="89" t="s">
        <v>23</v>
      </c>
      <c r="BK311" s="157">
        <f>ROUND($I$311*$H$311,2)</f>
        <v>1200</v>
      </c>
      <c r="BL311" s="89" t="s">
        <v>262</v>
      </c>
      <c r="BM311" s="89" t="s">
        <v>410</v>
      </c>
    </row>
    <row r="312" spans="2:65" s="6" customFormat="1" ht="15.75" customHeight="1" x14ac:dyDescent="0.3">
      <c r="B312" s="158"/>
      <c r="C312" s="159"/>
      <c r="D312" s="160" t="s">
        <v>143</v>
      </c>
      <c r="E312" s="161"/>
      <c r="F312" s="161" t="s">
        <v>390</v>
      </c>
      <c r="G312" s="159"/>
      <c r="H312" s="159"/>
      <c r="I312" s="282"/>
      <c r="J312" s="159"/>
      <c r="K312" s="159"/>
      <c r="L312" s="162"/>
      <c r="M312" s="163"/>
      <c r="N312" s="159"/>
      <c r="O312" s="159"/>
      <c r="P312" s="159"/>
      <c r="Q312" s="159"/>
      <c r="R312" s="159"/>
      <c r="S312" s="159"/>
      <c r="T312" s="164"/>
      <c r="AT312" s="165" t="s">
        <v>143</v>
      </c>
      <c r="AU312" s="165" t="s">
        <v>83</v>
      </c>
      <c r="AV312" s="165" t="s">
        <v>23</v>
      </c>
      <c r="AW312" s="165" t="s">
        <v>90</v>
      </c>
      <c r="AX312" s="165" t="s">
        <v>75</v>
      </c>
      <c r="AY312" s="165" t="s">
        <v>134</v>
      </c>
    </row>
    <row r="313" spans="2:65" s="6" customFormat="1" ht="15.75" customHeight="1" x14ac:dyDescent="0.3">
      <c r="B313" s="158"/>
      <c r="C313" s="159"/>
      <c r="D313" s="168" t="s">
        <v>143</v>
      </c>
      <c r="E313" s="159"/>
      <c r="F313" s="161" t="s">
        <v>405</v>
      </c>
      <c r="G313" s="159"/>
      <c r="H313" s="159"/>
      <c r="I313" s="282"/>
      <c r="J313" s="159"/>
      <c r="K313" s="159"/>
      <c r="L313" s="162"/>
      <c r="M313" s="163"/>
      <c r="N313" s="159"/>
      <c r="O313" s="159"/>
      <c r="P313" s="159"/>
      <c r="Q313" s="159"/>
      <c r="R313" s="159"/>
      <c r="S313" s="159"/>
      <c r="T313" s="164"/>
      <c r="AT313" s="165" t="s">
        <v>143</v>
      </c>
      <c r="AU313" s="165" t="s">
        <v>83</v>
      </c>
      <c r="AV313" s="165" t="s">
        <v>23</v>
      </c>
      <c r="AW313" s="165" t="s">
        <v>90</v>
      </c>
      <c r="AX313" s="165" t="s">
        <v>75</v>
      </c>
      <c r="AY313" s="165" t="s">
        <v>134</v>
      </c>
    </row>
    <row r="314" spans="2:65" s="6" customFormat="1" ht="15.75" customHeight="1" x14ac:dyDescent="0.3">
      <c r="B314" s="166"/>
      <c r="C314" s="167"/>
      <c r="D314" s="168" t="s">
        <v>143</v>
      </c>
      <c r="E314" s="167"/>
      <c r="F314" s="169" t="s">
        <v>406</v>
      </c>
      <c r="G314" s="167"/>
      <c r="H314" s="170">
        <v>6</v>
      </c>
      <c r="I314" s="283"/>
      <c r="J314" s="167"/>
      <c r="K314" s="167"/>
      <c r="L314" s="171"/>
      <c r="M314" s="172"/>
      <c r="N314" s="167"/>
      <c r="O314" s="167"/>
      <c r="P314" s="167"/>
      <c r="Q314" s="167"/>
      <c r="R314" s="167"/>
      <c r="S314" s="167"/>
      <c r="T314" s="173"/>
      <c r="AT314" s="174" t="s">
        <v>143</v>
      </c>
      <c r="AU314" s="174" t="s">
        <v>83</v>
      </c>
      <c r="AV314" s="174" t="s">
        <v>83</v>
      </c>
      <c r="AW314" s="174" t="s">
        <v>90</v>
      </c>
      <c r="AX314" s="174" t="s">
        <v>23</v>
      </c>
      <c r="AY314" s="174" t="s">
        <v>134</v>
      </c>
    </row>
    <row r="315" spans="2:65" s="6" customFormat="1" ht="15.75" customHeight="1" x14ac:dyDescent="0.3">
      <c r="B315" s="23"/>
      <c r="C315" s="146" t="s">
        <v>411</v>
      </c>
      <c r="D315" s="146" t="s">
        <v>137</v>
      </c>
      <c r="E315" s="147" t="s">
        <v>412</v>
      </c>
      <c r="F315" s="148" t="s">
        <v>413</v>
      </c>
      <c r="G315" s="149" t="s">
        <v>140</v>
      </c>
      <c r="H315" s="150">
        <v>208.48</v>
      </c>
      <c r="I315" s="281">
        <v>10</v>
      </c>
      <c r="J315" s="152">
        <f>ROUND($I$315*$H$315,2)</f>
        <v>2084.8000000000002</v>
      </c>
      <c r="K315" s="148"/>
      <c r="L315" s="43"/>
      <c r="M315" s="153"/>
      <c r="N315" s="154" t="s">
        <v>46</v>
      </c>
      <c r="O315" s="24"/>
      <c r="P315" s="155">
        <f>$O$315*$H$315</f>
        <v>0</v>
      </c>
      <c r="Q315" s="155">
        <v>4.0000000000000003E-5</v>
      </c>
      <c r="R315" s="155">
        <f>$Q$315*$H$315</f>
        <v>8.3391999999999997E-3</v>
      </c>
      <c r="S315" s="155">
        <v>0</v>
      </c>
      <c r="T315" s="156">
        <f>$S$315*$H$315</f>
        <v>0</v>
      </c>
      <c r="AR315" s="89" t="s">
        <v>262</v>
      </c>
      <c r="AT315" s="89" t="s">
        <v>137</v>
      </c>
      <c r="AU315" s="89" t="s">
        <v>83</v>
      </c>
      <c r="AY315" s="6" t="s">
        <v>134</v>
      </c>
      <c r="BE315" s="157">
        <f>IF($N$315="základní",$J$315,0)</f>
        <v>2084.8000000000002</v>
      </c>
      <c r="BF315" s="157">
        <f>IF($N$315="snížená",$J$315,0)</f>
        <v>0</v>
      </c>
      <c r="BG315" s="157">
        <f>IF($N$315="zákl. přenesená",$J$315,0)</f>
        <v>0</v>
      </c>
      <c r="BH315" s="157">
        <f>IF($N$315="sníž. přenesená",$J$315,0)</f>
        <v>0</v>
      </c>
      <c r="BI315" s="157">
        <f>IF($N$315="nulová",$J$315,0)</f>
        <v>0</v>
      </c>
      <c r="BJ315" s="89" t="s">
        <v>23</v>
      </c>
      <c r="BK315" s="157">
        <f>ROUND($I$315*$H$315,2)</f>
        <v>2084.8000000000002</v>
      </c>
      <c r="BL315" s="89" t="s">
        <v>262</v>
      </c>
      <c r="BM315" s="89" t="s">
        <v>414</v>
      </c>
    </row>
    <row r="316" spans="2:65" s="6" customFormat="1" ht="15.75" customHeight="1" x14ac:dyDescent="0.3">
      <c r="B316" s="158"/>
      <c r="C316" s="159"/>
      <c r="D316" s="160" t="s">
        <v>143</v>
      </c>
      <c r="E316" s="161"/>
      <c r="F316" s="161" t="s">
        <v>390</v>
      </c>
      <c r="G316" s="159"/>
      <c r="H316" s="159"/>
      <c r="I316" s="282"/>
      <c r="J316" s="159"/>
      <c r="K316" s="159"/>
      <c r="L316" s="162"/>
      <c r="M316" s="163"/>
      <c r="N316" s="159"/>
      <c r="O316" s="159"/>
      <c r="P316" s="159"/>
      <c r="Q316" s="159"/>
      <c r="R316" s="159"/>
      <c r="S316" s="159"/>
      <c r="T316" s="164"/>
      <c r="AT316" s="165" t="s">
        <v>143</v>
      </c>
      <c r="AU316" s="165" t="s">
        <v>83</v>
      </c>
      <c r="AV316" s="165" t="s">
        <v>23</v>
      </c>
      <c r="AW316" s="165" t="s">
        <v>90</v>
      </c>
      <c r="AX316" s="165" t="s">
        <v>75</v>
      </c>
      <c r="AY316" s="165" t="s">
        <v>134</v>
      </c>
    </row>
    <row r="317" spans="2:65" s="6" customFormat="1" ht="15.75" customHeight="1" x14ac:dyDescent="0.3">
      <c r="B317" s="158"/>
      <c r="C317" s="159"/>
      <c r="D317" s="168" t="s">
        <v>143</v>
      </c>
      <c r="E317" s="159"/>
      <c r="F317" s="161" t="s">
        <v>209</v>
      </c>
      <c r="G317" s="159"/>
      <c r="H317" s="159"/>
      <c r="I317" s="282"/>
      <c r="J317" s="159"/>
      <c r="K317" s="159"/>
      <c r="L317" s="162"/>
      <c r="M317" s="163"/>
      <c r="N317" s="159"/>
      <c r="O317" s="159"/>
      <c r="P317" s="159"/>
      <c r="Q317" s="159"/>
      <c r="R317" s="159"/>
      <c r="S317" s="159"/>
      <c r="T317" s="164"/>
      <c r="AT317" s="165" t="s">
        <v>143</v>
      </c>
      <c r="AU317" s="165" t="s">
        <v>83</v>
      </c>
      <c r="AV317" s="165" t="s">
        <v>23</v>
      </c>
      <c r="AW317" s="165" t="s">
        <v>90</v>
      </c>
      <c r="AX317" s="165" t="s">
        <v>75</v>
      </c>
      <c r="AY317" s="165" t="s">
        <v>134</v>
      </c>
    </row>
    <row r="318" spans="2:65" s="6" customFormat="1" ht="15.75" customHeight="1" x14ac:dyDescent="0.3">
      <c r="B318" s="166"/>
      <c r="C318" s="167"/>
      <c r="D318" s="168" t="s">
        <v>143</v>
      </c>
      <c r="E318" s="167"/>
      <c r="F318" s="169" t="s">
        <v>391</v>
      </c>
      <c r="G318" s="167"/>
      <c r="H318" s="170">
        <v>208.48</v>
      </c>
      <c r="I318" s="283"/>
      <c r="J318" s="167"/>
      <c r="K318" s="167"/>
      <c r="L318" s="171"/>
      <c r="M318" s="172"/>
      <c r="N318" s="167"/>
      <c r="O318" s="167"/>
      <c r="P318" s="167"/>
      <c r="Q318" s="167"/>
      <c r="R318" s="167"/>
      <c r="S318" s="167"/>
      <c r="T318" s="173"/>
      <c r="AT318" s="174" t="s">
        <v>143</v>
      </c>
      <c r="AU318" s="174" t="s">
        <v>83</v>
      </c>
      <c r="AV318" s="174" t="s">
        <v>83</v>
      </c>
      <c r="AW318" s="174" t="s">
        <v>90</v>
      </c>
      <c r="AX318" s="174" t="s">
        <v>23</v>
      </c>
      <c r="AY318" s="174" t="s">
        <v>134</v>
      </c>
    </row>
    <row r="319" spans="2:65" s="6" customFormat="1" ht="15.75" customHeight="1" x14ac:dyDescent="0.3">
      <c r="B319" s="23"/>
      <c r="C319" s="146" t="s">
        <v>415</v>
      </c>
      <c r="D319" s="146" t="s">
        <v>137</v>
      </c>
      <c r="E319" s="147" t="s">
        <v>416</v>
      </c>
      <c r="F319" s="148" t="s">
        <v>417</v>
      </c>
      <c r="G319" s="149" t="s">
        <v>328</v>
      </c>
      <c r="H319" s="184">
        <v>10</v>
      </c>
      <c r="I319" s="281">
        <v>7.35</v>
      </c>
      <c r="J319" s="152">
        <f>ROUND($I$319*$H$319,2)</f>
        <v>73.5</v>
      </c>
      <c r="K319" s="148" t="s">
        <v>150</v>
      </c>
      <c r="L319" s="43"/>
      <c r="M319" s="153"/>
      <c r="N319" s="154" t="s">
        <v>46</v>
      </c>
      <c r="O319" s="24"/>
      <c r="P319" s="155">
        <f>$O$319*$H$319</f>
        <v>0</v>
      </c>
      <c r="Q319" s="155">
        <v>0</v>
      </c>
      <c r="R319" s="155">
        <f>$Q$319*$H$319</f>
        <v>0</v>
      </c>
      <c r="S319" s="155">
        <v>0</v>
      </c>
      <c r="T319" s="156">
        <f>$S$319*$H$319</f>
        <v>0</v>
      </c>
      <c r="AR319" s="89" t="s">
        <v>262</v>
      </c>
      <c r="AT319" s="89" t="s">
        <v>137</v>
      </c>
      <c r="AU319" s="89" t="s">
        <v>83</v>
      </c>
      <c r="AY319" s="6" t="s">
        <v>134</v>
      </c>
      <c r="BE319" s="157">
        <f>IF($N$319="základní",$J$319,0)</f>
        <v>73.5</v>
      </c>
      <c r="BF319" s="157">
        <f>IF($N$319="snížená",$J$319,0)</f>
        <v>0</v>
      </c>
      <c r="BG319" s="157">
        <f>IF($N$319="zákl. přenesená",$J$319,0)</f>
        <v>0</v>
      </c>
      <c r="BH319" s="157">
        <f>IF($N$319="sníž. přenesená",$J$319,0)</f>
        <v>0</v>
      </c>
      <c r="BI319" s="157">
        <f>IF($N$319="nulová",$J$319,0)</f>
        <v>0</v>
      </c>
      <c r="BJ319" s="89" t="s">
        <v>23</v>
      </c>
      <c r="BK319" s="157">
        <f>ROUND($I$319*$H$319,2)</f>
        <v>73.5</v>
      </c>
      <c r="BL319" s="89" t="s">
        <v>262</v>
      </c>
      <c r="BM319" s="89" t="s">
        <v>418</v>
      </c>
    </row>
    <row r="320" spans="2:65" s="6" customFormat="1" ht="27" customHeight="1" x14ac:dyDescent="0.3">
      <c r="B320" s="23"/>
      <c r="C320" s="24"/>
      <c r="D320" s="160" t="s">
        <v>152</v>
      </c>
      <c r="E320" s="24"/>
      <c r="F320" s="183" t="s">
        <v>419</v>
      </c>
      <c r="G320" s="24"/>
      <c r="H320" s="24"/>
      <c r="I320" s="285"/>
      <c r="J320" s="24"/>
      <c r="K320" s="24"/>
      <c r="L320" s="43"/>
      <c r="M320" s="56"/>
      <c r="N320" s="24"/>
      <c r="O320" s="24"/>
      <c r="P320" s="24"/>
      <c r="Q320" s="24"/>
      <c r="R320" s="24"/>
      <c r="S320" s="24"/>
      <c r="T320" s="57"/>
      <c r="AT320" s="6" t="s">
        <v>152</v>
      </c>
      <c r="AU320" s="6" t="s">
        <v>83</v>
      </c>
    </row>
    <row r="321" spans="2:65" s="133" customFormat="1" ht="30.75" customHeight="1" x14ac:dyDescent="0.3">
      <c r="B321" s="134"/>
      <c r="C321" s="135"/>
      <c r="D321" s="135" t="s">
        <v>74</v>
      </c>
      <c r="E321" s="144" t="s">
        <v>420</v>
      </c>
      <c r="F321" s="144" t="s">
        <v>421</v>
      </c>
      <c r="G321" s="135"/>
      <c r="H321" s="135"/>
      <c r="I321" s="286"/>
      <c r="J321" s="145">
        <f>$BK$321</f>
        <v>1215.2</v>
      </c>
      <c r="K321" s="135"/>
      <c r="L321" s="138"/>
      <c r="M321" s="139"/>
      <c r="N321" s="135"/>
      <c r="O321" s="135"/>
      <c r="P321" s="140">
        <f>SUM($P$322:$P$329)</f>
        <v>0</v>
      </c>
      <c r="Q321" s="135"/>
      <c r="R321" s="140">
        <f>SUM($R$322:$R$329)</f>
        <v>0</v>
      </c>
      <c r="S321" s="135"/>
      <c r="T321" s="141">
        <f>SUM($T$322:$T$329)</f>
        <v>0</v>
      </c>
      <c r="AR321" s="142" t="s">
        <v>83</v>
      </c>
      <c r="AT321" s="142" t="s">
        <v>74</v>
      </c>
      <c r="AU321" s="142" t="s">
        <v>23</v>
      </c>
      <c r="AY321" s="142" t="s">
        <v>134</v>
      </c>
      <c r="BK321" s="143">
        <f>SUM($BK$322:$BK$329)</f>
        <v>1215.2</v>
      </c>
    </row>
    <row r="322" spans="2:65" s="6" customFormat="1" ht="15.75" customHeight="1" x14ac:dyDescent="0.3">
      <c r="B322" s="23"/>
      <c r="C322" s="146" t="s">
        <v>422</v>
      </c>
      <c r="D322" s="146" t="s">
        <v>137</v>
      </c>
      <c r="E322" s="147" t="s">
        <v>423</v>
      </c>
      <c r="F322" s="148" t="s">
        <v>424</v>
      </c>
      <c r="G322" s="149" t="s">
        <v>149</v>
      </c>
      <c r="H322" s="150">
        <v>1</v>
      </c>
      <c r="I322" s="281">
        <v>900</v>
      </c>
      <c r="J322" s="152">
        <f>ROUND($I$322*$H$322,2)</f>
        <v>900</v>
      </c>
      <c r="K322" s="148"/>
      <c r="L322" s="43"/>
      <c r="M322" s="153"/>
      <c r="N322" s="154" t="s">
        <v>46</v>
      </c>
      <c r="O322" s="24"/>
      <c r="P322" s="155">
        <f>$O$322*$H$322</f>
        <v>0</v>
      </c>
      <c r="Q322" s="155">
        <v>0</v>
      </c>
      <c r="R322" s="155">
        <f>$Q$322*$H$322</f>
        <v>0</v>
      </c>
      <c r="S322" s="155">
        <v>0</v>
      </c>
      <c r="T322" s="156">
        <f>$S$322*$H$322</f>
        <v>0</v>
      </c>
      <c r="AR322" s="89" t="s">
        <v>262</v>
      </c>
      <c r="AT322" s="89" t="s">
        <v>137</v>
      </c>
      <c r="AU322" s="89" t="s">
        <v>83</v>
      </c>
      <c r="AY322" s="6" t="s">
        <v>134</v>
      </c>
      <c r="BE322" s="157">
        <f>IF($N$322="základní",$J$322,0)</f>
        <v>900</v>
      </c>
      <c r="BF322" s="157">
        <f>IF($N$322="snížená",$J$322,0)</f>
        <v>0</v>
      </c>
      <c r="BG322" s="157">
        <f>IF($N$322="zákl. přenesená",$J$322,0)</f>
        <v>0</v>
      </c>
      <c r="BH322" s="157">
        <f>IF($N$322="sníž. přenesená",$J$322,0)</f>
        <v>0</v>
      </c>
      <c r="BI322" s="157">
        <f>IF($N$322="nulová",$J$322,0)</f>
        <v>0</v>
      </c>
      <c r="BJ322" s="89" t="s">
        <v>23</v>
      </c>
      <c r="BK322" s="157">
        <f>ROUND($I$322*$H$322,2)</f>
        <v>900</v>
      </c>
      <c r="BL322" s="89" t="s">
        <v>262</v>
      </c>
      <c r="BM322" s="89" t="s">
        <v>425</v>
      </c>
    </row>
    <row r="323" spans="2:65" s="6" customFormat="1" ht="15.75" customHeight="1" x14ac:dyDescent="0.3">
      <c r="B323" s="158"/>
      <c r="C323" s="159"/>
      <c r="D323" s="160" t="s">
        <v>143</v>
      </c>
      <c r="E323" s="161"/>
      <c r="F323" s="161" t="s">
        <v>154</v>
      </c>
      <c r="G323" s="159"/>
      <c r="H323" s="159"/>
      <c r="I323" s="282"/>
      <c r="J323" s="159"/>
      <c r="K323" s="159"/>
      <c r="L323" s="162"/>
      <c r="M323" s="163"/>
      <c r="N323" s="159"/>
      <c r="O323" s="159"/>
      <c r="P323" s="159"/>
      <c r="Q323" s="159"/>
      <c r="R323" s="159"/>
      <c r="S323" s="159"/>
      <c r="T323" s="164"/>
      <c r="AT323" s="165" t="s">
        <v>143</v>
      </c>
      <c r="AU323" s="165" t="s">
        <v>83</v>
      </c>
      <c r="AV323" s="165" t="s">
        <v>23</v>
      </c>
      <c r="AW323" s="165" t="s">
        <v>90</v>
      </c>
      <c r="AX323" s="165" t="s">
        <v>75</v>
      </c>
      <c r="AY323" s="165" t="s">
        <v>134</v>
      </c>
    </row>
    <row r="324" spans="2:65" s="6" customFormat="1" ht="15.75" customHeight="1" x14ac:dyDescent="0.3">
      <c r="B324" s="166"/>
      <c r="C324" s="167"/>
      <c r="D324" s="168" t="s">
        <v>143</v>
      </c>
      <c r="E324" s="167"/>
      <c r="F324" s="169" t="s">
        <v>23</v>
      </c>
      <c r="G324" s="167"/>
      <c r="H324" s="170">
        <v>1</v>
      </c>
      <c r="I324" s="283"/>
      <c r="J324" s="167"/>
      <c r="K324" s="167"/>
      <c r="L324" s="171"/>
      <c r="M324" s="172"/>
      <c r="N324" s="167"/>
      <c r="O324" s="167"/>
      <c r="P324" s="167"/>
      <c r="Q324" s="167"/>
      <c r="R324" s="167"/>
      <c r="S324" s="167"/>
      <c r="T324" s="173"/>
      <c r="AT324" s="174" t="s">
        <v>143</v>
      </c>
      <c r="AU324" s="174" t="s">
        <v>83</v>
      </c>
      <c r="AV324" s="174" t="s">
        <v>83</v>
      </c>
      <c r="AW324" s="174" t="s">
        <v>90</v>
      </c>
      <c r="AX324" s="174" t="s">
        <v>23</v>
      </c>
      <c r="AY324" s="174" t="s">
        <v>134</v>
      </c>
    </row>
    <row r="325" spans="2:65" s="6" customFormat="1" ht="15.75" customHeight="1" x14ac:dyDescent="0.3">
      <c r="B325" s="23"/>
      <c r="C325" s="146" t="s">
        <v>426</v>
      </c>
      <c r="D325" s="146" t="s">
        <v>137</v>
      </c>
      <c r="E325" s="147" t="s">
        <v>427</v>
      </c>
      <c r="F325" s="148" t="s">
        <v>428</v>
      </c>
      <c r="G325" s="149" t="s">
        <v>149</v>
      </c>
      <c r="H325" s="150">
        <v>1</v>
      </c>
      <c r="I325" s="281">
        <v>300</v>
      </c>
      <c r="J325" s="152">
        <f>ROUND($I$325*$H$325,2)</f>
        <v>300</v>
      </c>
      <c r="K325" s="148"/>
      <c r="L325" s="43"/>
      <c r="M325" s="153"/>
      <c r="N325" s="154" t="s">
        <v>46</v>
      </c>
      <c r="O325" s="24"/>
      <c r="P325" s="155">
        <f>$O$325*$H$325</f>
        <v>0</v>
      </c>
      <c r="Q325" s="155">
        <v>0</v>
      </c>
      <c r="R325" s="155">
        <f>$Q$325*$H$325</f>
        <v>0</v>
      </c>
      <c r="S325" s="155">
        <v>0</v>
      </c>
      <c r="T325" s="156">
        <f>$S$325*$H$325</f>
        <v>0</v>
      </c>
      <c r="AR325" s="89" t="s">
        <v>262</v>
      </c>
      <c r="AT325" s="89" t="s">
        <v>137</v>
      </c>
      <c r="AU325" s="89" t="s">
        <v>83</v>
      </c>
      <c r="AY325" s="6" t="s">
        <v>134</v>
      </c>
      <c r="BE325" s="157">
        <f>IF($N$325="základní",$J$325,0)</f>
        <v>300</v>
      </c>
      <c r="BF325" s="157">
        <f>IF($N$325="snížená",$J$325,0)</f>
        <v>0</v>
      </c>
      <c r="BG325" s="157">
        <f>IF($N$325="zákl. přenesená",$J$325,0)</f>
        <v>0</v>
      </c>
      <c r="BH325" s="157">
        <f>IF($N$325="sníž. přenesená",$J$325,0)</f>
        <v>0</v>
      </c>
      <c r="BI325" s="157">
        <f>IF($N$325="nulová",$J$325,0)</f>
        <v>0</v>
      </c>
      <c r="BJ325" s="89" t="s">
        <v>23</v>
      </c>
      <c r="BK325" s="157">
        <f>ROUND($I$325*$H$325,2)</f>
        <v>300</v>
      </c>
      <c r="BL325" s="89" t="s">
        <v>262</v>
      </c>
      <c r="BM325" s="89" t="s">
        <v>429</v>
      </c>
    </row>
    <row r="326" spans="2:65" s="6" customFormat="1" ht="15.75" customHeight="1" x14ac:dyDescent="0.3">
      <c r="B326" s="158"/>
      <c r="C326" s="159"/>
      <c r="D326" s="160" t="s">
        <v>143</v>
      </c>
      <c r="E326" s="161"/>
      <c r="F326" s="161" t="s">
        <v>154</v>
      </c>
      <c r="G326" s="159"/>
      <c r="H326" s="159"/>
      <c r="I326" s="282"/>
      <c r="J326" s="159"/>
      <c r="K326" s="159"/>
      <c r="L326" s="162"/>
      <c r="M326" s="163"/>
      <c r="N326" s="159"/>
      <c r="O326" s="159"/>
      <c r="P326" s="159"/>
      <c r="Q326" s="159"/>
      <c r="R326" s="159"/>
      <c r="S326" s="159"/>
      <c r="T326" s="164"/>
      <c r="AT326" s="165" t="s">
        <v>143</v>
      </c>
      <c r="AU326" s="165" t="s">
        <v>83</v>
      </c>
      <c r="AV326" s="165" t="s">
        <v>23</v>
      </c>
      <c r="AW326" s="165" t="s">
        <v>90</v>
      </c>
      <c r="AX326" s="165" t="s">
        <v>75</v>
      </c>
      <c r="AY326" s="165" t="s">
        <v>134</v>
      </c>
    </row>
    <row r="327" spans="2:65" s="6" customFormat="1" ht="15.75" customHeight="1" x14ac:dyDescent="0.3">
      <c r="B327" s="166"/>
      <c r="C327" s="167"/>
      <c r="D327" s="168" t="s">
        <v>143</v>
      </c>
      <c r="E327" s="167"/>
      <c r="F327" s="169" t="s">
        <v>23</v>
      </c>
      <c r="G327" s="167"/>
      <c r="H327" s="170">
        <v>1</v>
      </c>
      <c r="I327" s="283"/>
      <c r="J327" s="167"/>
      <c r="K327" s="167"/>
      <c r="L327" s="171"/>
      <c r="M327" s="172"/>
      <c r="N327" s="167"/>
      <c r="O327" s="167"/>
      <c r="P327" s="167"/>
      <c r="Q327" s="167"/>
      <c r="R327" s="167"/>
      <c r="S327" s="167"/>
      <c r="T327" s="173"/>
      <c r="AT327" s="174" t="s">
        <v>143</v>
      </c>
      <c r="AU327" s="174" t="s">
        <v>83</v>
      </c>
      <c r="AV327" s="174" t="s">
        <v>83</v>
      </c>
      <c r="AW327" s="174" t="s">
        <v>90</v>
      </c>
      <c r="AX327" s="174" t="s">
        <v>23</v>
      </c>
      <c r="AY327" s="174" t="s">
        <v>134</v>
      </c>
    </row>
    <row r="328" spans="2:65" s="6" customFormat="1" ht="15.75" customHeight="1" x14ac:dyDescent="0.3">
      <c r="B328" s="23"/>
      <c r="C328" s="146" t="s">
        <v>430</v>
      </c>
      <c r="D328" s="146" t="s">
        <v>137</v>
      </c>
      <c r="E328" s="147" t="s">
        <v>431</v>
      </c>
      <c r="F328" s="148" t="s">
        <v>432</v>
      </c>
      <c r="G328" s="149" t="s">
        <v>328</v>
      </c>
      <c r="H328" s="184">
        <v>10</v>
      </c>
      <c r="I328" s="281">
        <v>1.52</v>
      </c>
      <c r="J328" s="152">
        <f>ROUND($I$328*$H$328,2)</f>
        <v>15.2</v>
      </c>
      <c r="K328" s="148" t="s">
        <v>150</v>
      </c>
      <c r="L328" s="43"/>
      <c r="M328" s="153"/>
      <c r="N328" s="154" t="s">
        <v>46</v>
      </c>
      <c r="O328" s="24"/>
      <c r="P328" s="155">
        <f>$O$328*$H$328</f>
        <v>0</v>
      </c>
      <c r="Q328" s="155">
        <v>0</v>
      </c>
      <c r="R328" s="155">
        <f>$Q$328*$H$328</f>
        <v>0</v>
      </c>
      <c r="S328" s="155">
        <v>0</v>
      </c>
      <c r="T328" s="156">
        <f>$S$328*$H$328</f>
        <v>0</v>
      </c>
      <c r="AR328" s="89" t="s">
        <v>262</v>
      </c>
      <c r="AT328" s="89" t="s">
        <v>137</v>
      </c>
      <c r="AU328" s="89" t="s">
        <v>83</v>
      </c>
      <c r="AY328" s="6" t="s">
        <v>134</v>
      </c>
      <c r="BE328" s="157">
        <f>IF($N$328="základní",$J$328,0)</f>
        <v>15.2</v>
      </c>
      <c r="BF328" s="157">
        <f>IF($N$328="snížená",$J$328,0)</f>
        <v>0</v>
      </c>
      <c r="BG328" s="157">
        <f>IF($N$328="zákl. přenesená",$J$328,0)</f>
        <v>0</v>
      </c>
      <c r="BH328" s="157">
        <f>IF($N$328="sníž. přenesená",$J$328,0)</f>
        <v>0</v>
      </c>
      <c r="BI328" s="157">
        <f>IF($N$328="nulová",$J$328,0)</f>
        <v>0</v>
      </c>
      <c r="BJ328" s="89" t="s">
        <v>23</v>
      </c>
      <c r="BK328" s="157">
        <f>ROUND($I$328*$H$328,2)</f>
        <v>15.2</v>
      </c>
      <c r="BL328" s="89" t="s">
        <v>262</v>
      </c>
      <c r="BM328" s="89" t="s">
        <v>433</v>
      </c>
    </row>
    <row r="329" spans="2:65" s="6" customFormat="1" ht="27" customHeight="1" x14ac:dyDescent="0.3">
      <c r="B329" s="23"/>
      <c r="C329" s="24"/>
      <c r="D329" s="160" t="s">
        <v>152</v>
      </c>
      <c r="E329" s="24"/>
      <c r="F329" s="183" t="s">
        <v>434</v>
      </c>
      <c r="G329" s="24"/>
      <c r="H329" s="24"/>
      <c r="I329" s="285"/>
      <c r="J329" s="24"/>
      <c r="K329" s="24"/>
      <c r="L329" s="43"/>
      <c r="M329" s="56"/>
      <c r="N329" s="24"/>
      <c r="O329" s="24"/>
      <c r="P329" s="24"/>
      <c r="Q329" s="24"/>
      <c r="R329" s="24"/>
      <c r="S329" s="24"/>
      <c r="T329" s="57"/>
      <c r="AT329" s="6" t="s">
        <v>152</v>
      </c>
      <c r="AU329" s="6" t="s">
        <v>83</v>
      </c>
    </row>
    <row r="330" spans="2:65" s="133" customFormat="1" ht="30.75" customHeight="1" x14ac:dyDescent="0.3">
      <c r="B330" s="134"/>
      <c r="C330" s="135"/>
      <c r="D330" s="135" t="s">
        <v>74</v>
      </c>
      <c r="E330" s="144" t="s">
        <v>435</v>
      </c>
      <c r="F330" s="144" t="s">
        <v>436</v>
      </c>
      <c r="G330" s="135"/>
      <c r="H330" s="135"/>
      <c r="I330" s="286"/>
      <c r="J330" s="145">
        <f>$BK$330</f>
        <v>236614</v>
      </c>
      <c r="K330" s="135"/>
      <c r="L330" s="138"/>
      <c r="M330" s="139"/>
      <c r="N330" s="135"/>
      <c r="O330" s="135"/>
      <c r="P330" s="140">
        <f>SUM($P$331:$P$354)</f>
        <v>0</v>
      </c>
      <c r="Q330" s="135"/>
      <c r="R330" s="140">
        <f>SUM($R$331:$R$354)</f>
        <v>0</v>
      </c>
      <c r="S330" s="135"/>
      <c r="T330" s="141">
        <f>SUM($T$331:$T$354)</f>
        <v>5.1999999999999998E-2</v>
      </c>
      <c r="AR330" s="142" t="s">
        <v>83</v>
      </c>
      <c r="AT330" s="142" t="s">
        <v>74</v>
      </c>
      <c r="AU330" s="142" t="s">
        <v>23</v>
      </c>
      <c r="AY330" s="142" t="s">
        <v>134</v>
      </c>
      <c r="BK330" s="143">
        <f>SUM($BK$331:$BK$354)</f>
        <v>236614</v>
      </c>
    </row>
    <row r="331" spans="2:65" s="6" customFormat="1" ht="15.75" customHeight="1" x14ac:dyDescent="0.3">
      <c r="B331" s="23"/>
      <c r="C331" s="146" t="s">
        <v>437</v>
      </c>
      <c r="D331" s="146" t="s">
        <v>137</v>
      </c>
      <c r="E331" s="147" t="s">
        <v>438</v>
      </c>
      <c r="F331" s="148" t="s">
        <v>439</v>
      </c>
      <c r="G331" s="149" t="s">
        <v>149</v>
      </c>
      <c r="H331" s="150">
        <v>2</v>
      </c>
      <c r="I331" s="281">
        <v>20</v>
      </c>
      <c r="J331" s="152">
        <f>ROUND($I$331*$H$331,2)</f>
        <v>40</v>
      </c>
      <c r="K331" s="148" t="s">
        <v>150</v>
      </c>
      <c r="L331" s="43"/>
      <c r="M331" s="153"/>
      <c r="N331" s="154" t="s">
        <v>46</v>
      </c>
      <c r="O331" s="24"/>
      <c r="P331" s="155">
        <f>$O$331*$H$331</f>
        <v>0</v>
      </c>
      <c r="Q331" s="155">
        <v>0</v>
      </c>
      <c r="R331" s="155">
        <f>$Q$331*$H$331</f>
        <v>0</v>
      </c>
      <c r="S331" s="155">
        <v>2.5999999999999999E-2</v>
      </c>
      <c r="T331" s="156">
        <f>$S$331*$H$331</f>
        <v>5.1999999999999998E-2</v>
      </c>
      <c r="AR331" s="89" t="s">
        <v>262</v>
      </c>
      <c r="AT331" s="89" t="s">
        <v>137</v>
      </c>
      <c r="AU331" s="89" t="s">
        <v>83</v>
      </c>
      <c r="AY331" s="6" t="s">
        <v>134</v>
      </c>
      <c r="BE331" s="157">
        <f>IF($N$331="základní",$J$331,0)</f>
        <v>40</v>
      </c>
      <c r="BF331" s="157">
        <f>IF($N$331="snížená",$J$331,0)</f>
        <v>0</v>
      </c>
      <c r="BG331" s="157">
        <f>IF($N$331="zákl. přenesená",$J$331,0)</f>
        <v>0</v>
      </c>
      <c r="BH331" s="157">
        <f>IF($N$331="sníž. přenesená",$J$331,0)</f>
        <v>0</v>
      </c>
      <c r="BI331" s="157">
        <f>IF($N$331="nulová",$J$331,0)</f>
        <v>0</v>
      </c>
      <c r="BJ331" s="89" t="s">
        <v>23</v>
      </c>
      <c r="BK331" s="157">
        <f>ROUND($I$331*$H$331,2)</f>
        <v>40</v>
      </c>
      <c r="BL331" s="89" t="s">
        <v>262</v>
      </c>
      <c r="BM331" s="89" t="s">
        <v>440</v>
      </c>
    </row>
    <row r="332" spans="2:65" s="6" customFormat="1" ht="27" customHeight="1" x14ac:dyDescent="0.3">
      <c r="B332" s="23"/>
      <c r="C332" s="24"/>
      <c r="D332" s="160" t="s">
        <v>152</v>
      </c>
      <c r="E332" s="24"/>
      <c r="F332" s="183" t="s">
        <v>441</v>
      </c>
      <c r="G332" s="24"/>
      <c r="H332" s="24"/>
      <c r="I332" s="285"/>
      <c r="J332" s="24"/>
      <c r="K332" s="24"/>
      <c r="L332" s="43"/>
      <c r="M332" s="56"/>
      <c r="N332" s="24"/>
      <c r="O332" s="24"/>
      <c r="P332" s="24"/>
      <c r="Q332" s="24"/>
      <c r="R332" s="24"/>
      <c r="S332" s="24"/>
      <c r="T332" s="57"/>
      <c r="AT332" s="6" t="s">
        <v>152</v>
      </c>
      <c r="AU332" s="6" t="s">
        <v>83</v>
      </c>
    </row>
    <row r="333" spans="2:65" s="6" customFormat="1" ht="15.75" customHeight="1" x14ac:dyDescent="0.3">
      <c r="B333" s="158"/>
      <c r="C333" s="159"/>
      <c r="D333" s="168" t="s">
        <v>143</v>
      </c>
      <c r="E333" s="159"/>
      <c r="F333" s="161" t="s">
        <v>154</v>
      </c>
      <c r="G333" s="159"/>
      <c r="H333" s="159"/>
      <c r="I333" s="282"/>
      <c r="J333" s="159"/>
      <c r="K333" s="159"/>
      <c r="L333" s="162"/>
      <c r="M333" s="163"/>
      <c r="N333" s="159"/>
      <c r="O333" s="159"/>
      <c r="P333" s="159"/>
      <c r="Q333" s="159"/>
      <c r="R333" s="159"/>
      <c r="S333" s="159"/>
      <c r="T333" s="164"/>
      <c r="AT333" s="165" t="s">
        <v>143</v>
      </c>
      <c r="AU333" s="165" t="s">
        <v>83</v>
      </c>
      <c r="AV333" s="165" t="s">
        <v>23</v>
      </c>
      <c r="AW333" s="165" t="s">
        <v>90</v>
      </c>
      <c r="AX333" s="165" t="s">
        <v>75</v>
      </c>
      <c r="AY333" s="165" t="s">
        <v>134</v>
      </c>
    </row>
    <row r="334" spans="2:65" s="6" customFormat="1" ht="15.75" customHeight="1" x14ac:dyDescent="0.3">
      <c r="B334" s="166"/>
      <c r="C334" s="167"/>
      <c r="D334" s="168" t="s">
        <v>143</v>
      </c>
      <c r="E334" s="167"/>
      <c r="F334" s="169" t="s">
        <v>83</v>
      </c>
      <c r="G334" s="167"/>
      <c r="H334" s="170">
        <v>2</v>
      </c>
      <c r="I334" s="283"/>
      <c r="J334" s="167"/>
      <c r="K334" s="167"/>
      <c r="L334" s="171"/>
      <c r="M334" s="172"/>
      <c r="N334" s="167"/>
      <c r="O334" s="167"/>
      <c r="P334" s="167"/>
      <c r="Q334" s="167"/>
      <c r="R334" s="167"/>
      <c r="S334" s="167"/>
      <c r="T334" s="173"/>
      <c r="AT334" s="174" t="s">
        <v>143</v>
      </c>
      <c r="AU334" s="174" t="s">
        <v>83</v>
      </c>
      <c r="AV334" s="174" t="s">
        <v>83</v>
      </c>
      <c r="AW334" s="174" t="s">
        <v>90</v>
      </c>
      <c r="AX334" s="174" t="s">
        <v>23</v>
      </c>
      <c r="AY334" s="174" t="s">
        <v>134</v>
      </c>
    </row>
    <row r="335" spans="2:65" s="6" customFormat="1" ht="15.75" customHeight="1" x14ac:dyDescent="0.3">
      <c r="B335" s="23"/>
      <c r="C335" s="146" t="s">
        <v>442</v>
      </c>
      <c r="D335" s="146" t="s">
        <v>137</v>
      </c>
      <c r="E335" s="147" t="s">
        <v>443</v>
      </c>
      <c r="F335" s="148" t="s">
        <v>444</v>
      </c>
      <c r="G335" s="149" t="s">
        <v>149</v>
      </c>
      <c r="H335" s="150">
        <v>3</v>
      </c>
      <c r="I335" s="281">
        <v>9000</v>
      </c>
      <c r="J335" s="152">
        <f>ROUND($I$335*$H$335,2)</f>
        <v>27000</v>
      </c>
      <c r="K335" s="148"/>
      <c r="L335" s="43"/>
      <c r="M335" s="153"/>
      <c r="N335" s="154" t="s">
        <v>46</v>
      </c>
      <c r="O335" s="24"/>
      <c r="P335" s="155">
        <f>$O$335*$H$335</f>
        <v>0</v>
      </c>
      <c r="Q335" s="155">
        <v>0</v>
      </c>
      <c r="R335" s="155">
        <f>$Q$335*$H$335</f>
        <v>0</v>
      </c>
      <c r="S335" s="155">
        <v>0</v>
      </c>
      <c r="T335" s="156">
        <f>$S$335*$H$335</f>
        <v>0</v>
      </c>
      <c r="AR335" s="89" t="s">
        <v>262</v>
      </c>
      <c r="AT335" s="89" t="s">
        <v>137</v>
      </c>
      <c r="AU335" s="89" t="s">
        <v>83</v>
      </c>
      <c r="AY335" s="6" t="s">
        <v>134</v>
      </c>
      <c r="BE335" s="157">
        <f>IF($N$335="základní",$J$335,0)</f>
        <v>27000</v>
      </c>
      <c r="BF335" s="157">
        <f>IF($N$335="snížená",$J$335,0)</f>
        <v>0</v>
      </c>
      <c r="BG335" s="157">
        <f>IF($N$335="zákl. přenesená",$J$335,0)</f>
        <v>0</v>
      </c>
      <c r="BH335" s="157">
        <f>IF($N$335="sníž. přenesená",$J$335,0)</f>
        <v>0</v>
      </c>
      <c r="BI335" s="157">
        <f>IF($N$335="nulová",$J$335,0)</f>
        <v>0</v>
      </c>
      <c r="BJ335" s="89" t="s">
        <v>23</v>
      </c>
      <c r="BK335" s="157">
        <f>ROUND($I$335*$H$335,2)</f>
        <v>27000</v>
      </c>
      <c r="BL335" s="89" t="s">
        <v>262</v>
      </c>
      <c r="BM335" s="89" t="s">
        <v>445</v>
      </c>
    </row>
    <row r="336" spans="2:65" s="6" customFormat="1" ht="15.75" customHeight="1" x14ac:dyDescent="0.3">
      <c r="B336" s="166"/>
      <c r="C336" s="167"/>
      <c r="D336" s="160" t="s">
        <v>143</v>
      </c>
      <c r="E336" s="169"/>
      <c r="F336" s="169" t="s">
        <v>135</v>
      </c>
      <c r="G336" s="167"/>
      <c r="H336" s="170">
        <v>3</v>
      </c>
      <c r="I336" s="283"/>
      <c r="J336" s="167"/>
      <c r="K336" s="167"/>
      <c r="L336" s="171"/>
      <c r="M336" s="172"/>
      <c r="N336" s="167"/>
      <c r="O336" s="167"/>
      <c r="P336" s="167"/>
      <c r="Q336" s="167"/>
      <c r="R336" s="167"/>
      <c r="S336" s="167"/>
      <c r="T336" s="173"/>
      <c r="AT336" s="174" t="s">
        <v>143</v>
      </c>
      <c r="AU336" s="174" t="s">
        <v>83</v>
      </c>
      <c r="AV336" s="174" t="s">
        <v>83</v>
      </c>
      <c r="AW336" s="174" t="s">
        <v>90</v>
      </c>
      <c r="AX336" s="174" t="s">
        <v>23</v>
      </c>
      <c r="AY336" s="174" t="s">
        <v>134</v>
      </c>
    </row>
    <row r="337" spans="2:65" s="6" customFormat="1" ht="15.75" customHeight="1" x14ac:dyDescent="0.3">
      <c r="B337" s="23"/>
      <c r="C337" s="146" t="s">
        <v>446</v>
      </c>
      <c r="D337" s="146" t="s">
        <v>137</v>
      </c>
      <c r="E337" s="147" t="s">
        <v>447</v>
      </c>
      <c r="F337" s="148" t="s">
        <v>448</v>
      </c>
      <c r="G337" s="149" t="s">
        <v>149</v>
      </c>
      <c r="H337" s="150">
        <v>4</v>
      </c>
      <c r="I337" s="281">
        <v>9000</v>
      </c>
      <c r="J337" s="152">
        <f>ROUND($I$337*$H$337,2)</f>
        <v>36000</v>
      </c>
      <c r="K337" s="148"/>
      <c r="L337" s="43"/>
      <c r="M337" s="153"/>
      <c r="N337" s="154" t="s">
        <v>46</v>
      </c>
      <c r="O337" s="24"/>
      <c r="P337" s="155">
        <f>$O$337*$H$337</f>
        <v>0</v>
      </c>
      <c r="Q337" s="155">
        <v>0</v>
      </c>
      <c r="R337" s="155">
        <f>$Q$337*$H$337</f>
        <v>0</v>
      </c>
      <c r="S337" s="155">
        <v>0</v>
      </c>
      <c r="T337" s="156">
        <f>$S$337*$H$337</f>
        <v>0</v>
      </c>
      <c r="AR337" s="89" t="s">
        <v>262</v>
      </c>
      <c r="AT337" s="89" t="s">
        <v>137</v>
      </c>
      <c r="AU337" s="89" t="s">
        <v>83</v>
      </c>
      <c r="AY337" s="6" t="s">
        <v>134</v>
      </c>
      <c r="BE337" s="157">
        <f>IF($N$337="základní",$J$337,0)</f>
        <v>36000</v>
      </c>
      <c r="BF337" s="157">
        <f>IF($N$337="snížená",$J$337,0)</f>
        <v>0</v>
      </c>
      <c r="BG337" s="157">
        <f>IF($N$337="zákl. přenesená",$J$337,0)</f>
        <v>0</v>
      </c>
      <c r="BH337" s="157">
        <f>IF($N$337="sníž. přenesená",$J$337,0)</f>
        <v>0</v>
      </c>
      <c r="BI337" s="157">
        <f>IF($N$337="nulová",$J$337,0)</f>
        <v>0</v>
      </c>
      <c r="BJ337" s="89" t="s">
        <v>23</v>
      </c>
      <c r="BK337" s="157">
        <f>ROUND($I$337*$H$337,2)</f>
        <v>36000</v>
      </c>
      <c r="BL337" s="89" t="s">
        <v>262</v>
      </c>
      <c r="BM337" s="89" t="s">
        <v>449</v>
      </c>
    </row>
    <row r="338" spans="2:65" s="6" customFormat="1" ht="15.75" customHeight="1" x14ac:dyDescent="0.3">
      <c r="B338" s="166"/>
      <c r="C338" s="167"/>
      <c r="D338" s="160" t="s">
        <v>143</v>
      </c>
      <c r="E338" s="169"/>
      <c r="F338" s="169" t="s">
        <v>141</v>
      </c>
      <c r="G338" s="167"/>
      <c r="H338" s="170">
        <v>4</v>
      </c>
      <c r="I338" s="283"/>
      <c r="J338" s="167"/>
      <c r="K338" s="167"/>
      <c r="L338" s="171"/>
      <c r="M338" s="172"/>
      <c r="N338" s="167"/>
      <c r="O338" s="167"/>
      <c r="P338" s="167"/>
      <c r="Q338" s="167"/>
      <c r="R338" s="167"/>
      <c r="S338" s="167"/>
      <c r="T338" s="173"/>
      <c r="AT338" s="174" t="s">
        <v>143</v>
      </c>
      <c r="AU338" s="174" t="s">
        <v>83</v>
      </c>
      <c r="AV338" s="174" t="s">
        <v>83</v>
      </c>
      <c r="AW338" s="174" t="s">
        <v>90</v>
      </c>
      <c r="AX338" s="174" t="s">
        <v>23</v>
      </c>
      <c r="AY338" s="174" t="s">
        <v>134</v>
      </c>
    </row>
    <row r="339" spans="2:65" s="6" customFormat="1" ht="15.75" customHeight="1" x14ac:dyDescent="0.3">
      <c r="B339" s="23"/>
      <c r="C339" s="146" t="s">
        <v>450</v>
      </c>
      <c r="D339" s="146" t="s">
        <v>137</v>
      </c>
      <c r="E339" s="147" t="s">
        <v>451</v>
      </c>
      <c r="F339" s="148" t="s">
        <v>452</v>
      </c>
      <c r="G339" s="149" t="s">
        <v>149</v>
      </c>
      <c r="H339" s="150">
        <v>1</v>
      </c>
      <c r="I339" s="281">
        <v>90000</v>
      </c>
      <c r="J339" s="152">
        <f>ROUND($I$339*$H$339,2)</f>
        <v>90000</v>
      </c>
      <c r="K339" s="148"/>
      <c r="L339" s="43"/>
      <c r="M339" s="153"/>
      <c r="N339" s="154" t="s">
        <v>46</v>
      </c>
      <c r="O339" s="24"/>
      <c r="P339" s="155">
        <f>$O$339*$H$339</f>
        <v>0</v>
      </c>
      <c r="Q339" s="155">
        <v>0</v>
      </c>
      <c r="R339" s="155">
        <f>$Q$339*$H$339</f>
        <v>0</v>
      </c>
      <c r="S339" s="155">
        <v>0</v>
      </c>
      <c r="T339" s="156">
        <f>$S$339*$H$339</f>
        <v>0</v>
      </c>
      <c r="AR339" s="89" t="s">
        <v>262</v>
      </c>
      <c r="AT339" s="89" t="s">
        <v>137</v>
      </c>
      <c r="AU339" s="89" t="s">
        <v>83</v>
      </c>
      <c r="AY339" s="6" t="s">
        <v>134</v>
      </c>
      <c r="BE339" s="157">
        <f>IF($N$339="základní",$J$339,0)</f>
        <v>90000</v>
      </c>
      <c r="BF339" s="157">
        <f>IF($N$339="snížená",$J$339,0)</f>
        <v>0</v>
      </c>
      <c r="BG339" s="157">
        <f>IF($N$339="zákl. přenesená",$J$339,0)</f>
        <v>0</v>
      </c>
      <c r="BH339" s="157">
        <f>IF($N$339="sníž. přenesená",$J$339,0)</f>
        <v>0</v>
      </c>
      <c r="BI339" s="157">
        <f>IF($N$339="nulová",$J$339,0)</f>
        <v>0</v>
      </c>
      <c r="BJ339" s="89" t="s">
        <v>23</v>
      </c>
      <c r="BK339" s="157">
        <f>ROUND($I$339*$H$339,2)</f>
        <v>90000</v>
      </c>
      <c r="BL339" s="89" t="s">
        <v>262</v>
      </c>
      <c r="BM339" s="89" t="s">
        <v>453</v>
      </c>
    </row>
    <row r="340" spans="2:65" s="6" customFormat="1" ht="15.75" customHeight="1" x14ac:dyDescent="0.3">
      <c r="B340" s="166"/>
      <c r="C340" s="167"/>
      <c r="D340" s="160" t="s">
        <v>143</v>
      </c>
      <c r="E340" s="169"/>
      <c r="F340" s="169" t="s">
        <v>23</v>
      </c>
      <c r="G340" s="167"/>
      <c r="H340" s="170">
        <v>1</v>
      </c>
      <c r="I340" s="283"/>
      <c r="J340" s="167"/>
      <c r="K340" s="167"/>
      <c r="L340" s="171"/>
      <c r="M340" s="172"/>
      <c r="N340" s="167"/>
      <c r="O340" s="167"/>
      <c r="P340" s="167"/>
      <c r="Q340" s="167"/>
      <c r="R340" s="167"/>
      <c r="S340" s="167"/>
      <c r="T340" s="173"/>
      <c r="AT340" s="174" t="s">
        <v>143</v>
      </c>
      <c r="AU340" s="174" t="s">
        <v>83</v>
      </c>
      <c r="AV340" s="174" t="s">
        <v>83</v>
      </c>
      <c r="AW340" s="174" t="s">
        <v>90</v>
      </c>
      <c r="AX340" s="174" t="s">
        <v>23</v>
      </c>
      <c r="AY340" s="174" t="s">
        <v>134</v>
      </c>
    </row>
    <row r="341" spans="2:65" s="6" customFormat="1" ht="15.75" customHeight="1" x14ac:dyDescent="0.3">
      <c r="B341" s="23"/>
      <c r="C341" s="146" t="s">
        <v>454</v>
      </c>
      <c r="D341" s="146" t="s">
        <v>137</v>
      </c>
      <c r="E341" s="147" t="s">
        <v>455</v>
      </c>
      <c r="F341" s="148" t="s">
        <v>456</v>
      </c>
      <c r="G341" s="149" t="s">
        <v>149</v>
      </c>
      <c r="H341" s="150">
        <v>1</v>
      </c>
      <c r="I341" s="281">
        <v>9000</v>
      </c>
      <c r="J341" s="152">
        <f>ROUND($I$341*$H$341,2)</f>
        <v>9000</v>
      </c>
      <c r="K341" s="148"/>
      <c r="L341" s="43"/>
      <c r="M341" s="153"/>
      <c r="N341" s="154" t="s">
        <v>46</v>
      </c>
      <c r="O341" s="24"/>
      <c r="P341" s="155">
        <f>$O$341*$H$341</f>
        <v>0</v>
      </c>
      <c r="Q341" s="155">
        <v>0</v>
      </c>
      <c r="R341" s="155">
        <f>$Q$341*$H$341</f>
        <v>0</v>
      </c>
      <c r="S341" s="155">
        <v>0</v>
      </c>
      <c r="T341" s="156">
        <f>$S$341*$H$341</f>
        <v>0</v>
      </c>
      <c r="AR341" s="89" t="s">
        <v>262</v>
      </c>
      <c r="AT341" s="89" t="s">
        <v>137</v>
      </c>
      <c r="AU341" s="89" t="s">
        <v>83</v>
      </c>
      <c r="AY341" s="6" t="s">
        <v>134</v>
      </c>
      <c r="BE341" s="157">
        <f>IF($N$341="základní",$J$341,0)</f>
        <v>9000</v>
      </c>
      <c r="BF341" s="157">
        <f>IF($N$341="snížená",$J$341,0)</f>
        <v>0</v>
      </c>
      <c r="BG341" s="157">
        <f>IF($N$341="zákl. přenesená",$J$341,0)</f>
        <v>0</v>
      </c>
      <c r="BH341" s="157">
        <f>IF($N$341="sníž. přenesená",$J$341,0)</f>
        <v>0</v>
      </c>
      <c r="BI341" s="157">
        <f>IF($N$341="nulová",$J$341,0)</f>
        <v>0</v>
      </c>
      <c r="BJ341" s="89" t="s">
        <v>23</v>
      </c>
      <c r="BK341" s="157">
        <f>ROUND($I$341*$H$341,2)</f>
        <v>9000</v>
      </c>
      <c r="BL341" s="89" t="s">
        <v>262</v>
      </c>
      <c r="BM341" s="89" t="s">
        <v>457</v>
      </c>
    </row>
    <row r="342" spans="2:65" s="6" customFormat="1" ht="15.75" customHeight="1" x14ac:dyDescent="0.3">
      <c r="B342" s="166"/>
      <c r="C342" s="167"/>
      <c r="D342" s="160" t="s">
        <v>143</v>
      </c>
      <c r="E342" s="169"/>
      <c r="F342" s="169" t="s">
        <v>23</v>
      </c>
      <c r="G342" s="167"/>
      <c r="H342" s="170">
        <v>1</v>
      </c>
      <c r="I342" s="283"/>
      <c r="J342" s="167"/>
      <c r="K342" s="167"/>
      <c r="L342" s="171"/>
      <c r="M342" s="172"/>
      <c r="N342" s="167"/>
      <c r="O342" s="167"/>
      <c r="P342" s="167"/>
      <c r="Q342" s="167"/>
      <c r="R342" s="167"/>
      <c r="S342" s="167"/>
      <c r="T342" s="173"/>
      <c r="AT342" s="174" t="s">
        <v>143</v>
      </c>
      <c r="AU342" s="174" t="s">
        <v>83</v>
      </c>
      <c r="AV342" s="174" t="s">
        <v>83</v>
      </c>
      <c r="AW342" s="174" t="s">
        <v>90</v>
      </c>
      <c r="AX342" s="174" t="s">
        <v>23</v>
      </c>
      <c r="AY342" s="174" t="s">
        <v>134</v>
      </c>
    </row>
    <row r="343" spans="2:65" s="6" customFormat="1" ht="15.75" customHeight="1" x14ac:dyDescent="0.3">
      <c r="B343" s="23"/>
      <c r="C343" s="146" t="s">
        <v>458</v>
      </c>
      <c r="D343" s="146" t="s">
        <v>137</v>
      </c>
      <c r="E343" s="147" t="s">
        <v>459</v>
      </c>
      <c r="F343" s="148" t="s">
        <v>460</v>
      </c>
      <c r="G343" s="149" t="s">
        <v>149</v>
      </c>
      <c r="H343" s="150">
        <v>1</v>
      </c>
      <c r="I343" s="281">
        <v>4500</v>
      </c>
      <c r="J343" s="152">
        <f>ROUND($I$343*$H$343,2)</f>
        <v>4500</v>
      </c>
      <c r="K343" s="148"/>
      <c r="L343" s="43"/>
      <c r="M343" s="153"/>
      <c r="N343" s="154" t="s">
        <v>46</v>
      </c>
      <c r="O343" s="24"/>
      <c r="P343" s="155">
        <f>$O$343*$H$343</f>
        <v>0</v>
      </c>
      <c r="Q343" s="155">
        <v>0</v>
      </c>
      <c r="R343" s="155">
        <f>$Q$343*$H$343</f>
        <v>0</v>
      </c>
      <c r="S343" s="155">
        <v>0</v>
      </c>
      <c r="T343" s="156">
        <f>$S$343*$H$343</f>
        <v>0</v>
      </c>
      <c r="AR343" s="89" t="s">
        <v>262</v>
      </c>
      <c r="AT343" s="89" t="s">
        <v>137</v>
      </c>
      <c r="AU343" s="89" t="s">
        <v>83</v>
      </c>
      <c r="AY343" s="6" t="s">
        <v>134</v>
      </c>
      <c r="BE343" s="157">
        <f>IF($N$343="základní",$J$343,0)</f>
        <v>4500</v>
      </c>
      <c r="BF343" s="157">
        <f>IF($N$343="snížená",$J$343,0)</f>
        <v>0</v>
      </c>
      <c r="BG343" s="157">
        <f>IF($N$343="zákl. přenesená",$J$343,0)</f>
        <v>0</v>
      </c>
      <c r="BH343" s="157">
        <f>IF($N$343="sníž. přenesená",$J$343,0)</f>
        <v>0</v>
      </c>
      <c r="BI343" s="157">
        <f>IF($N$343="nulová",$J$343,0)</f>
        <v>0</v>
      </c>
      <c r="BJ343" s="89" t="s">
        <v>23</v>
      </c>
      <c r="BK343" s="157">
        <f>ROUND($I$343*$H$343,2)</f>
        <v>4500</v>
      </c>
      <c r="BL343" s="89" t="s">
        <v>262</v>
      </c>
      <c r="BM343" s="89" t="s">
        <v>461</v>
      </c>
    </row>
    <row r="344" spans="2:65" s="6" customFormat="1" ht="15.75" customHeight="1" x14ac:dyDescent="0.3">
      <c r="B344" s="166"/>
      <c r="C344" s="167"/>
      <c r="D344" s="160" t="s">
        <v>143</v>
      </c>
      <c r="E344" s="169"/>
      <c r="F344" s="169" t="s">
        <v>23</v>
      </c>
      <c r="G344" s="167"/>
      <c r="H344" s="170">
        <v>1</v>
      </c>
      <c r="I344" s="283"/>
      <c r="J344" s="167"/>
      <c r="K344" s="167"/>
      <c r="L344" s="171"/>
      <c r="M344" s="172"/>
      <c r="N344" s="167"/>
      <c r="O344" s="167"/>
      <c r="P344" s="167"/>
      <c r="Q344" s="167"/>
      <c r="R344" s="167"/>
      <c r="S344" s="167"/>
      <c r="T344" s="173"/>
      <c r="AT344" s="174" t="s">
        <v>143</v>
      </c>
      <c r="AU344" s="174" t="s">
        <v>83</v>
      </c>
      <c r="AV344" s="174" t="s">
        <v>83</v>
      </c>
      <c r="AW344" s="174" t="s">
        <v>90</v>
      </c>
      <c r="AX344" s="174" t="s">
        <v>23</v>
      </c>
      <c r="AY344" s="174" t="s">
        <v>134</v>
      </c>
    </row>
    <row r="345" spans="2:65" s="6" customFormat="1" ht="15.75" customHeight="1" x14ac:dyDescent="0.3">
      <c r="B345" s="23"/>
      <c r="C345" s="146" t="s">
        <v>462</v>
      </c>
      <c r="D345" s="146" t="s">
        <v>137</v>
      </c>
      <c r="E345" s="147" t="s">
        <v>463</v>
      </c>
      <c r="F345" s="148" t="s">
        <v>464</v>
      </c>
      <c r="G345" s="149" t="s">
        <v>149</v>
      </c>
      <c r="H345" s="150">
        <v>1</v>
      </c>
      <c r="I345" s="281">
        <v>9500</v>
      </c>
      <c r="J345" s="152">
        <f>ROUND($I$345*$H$345,2)</f>
        <v>9500</v>
      </c>
      <c r="K345" s="148"/>
      <c r="L345" s="43"/>
      <c r="M345" s="153"/>
      <c r="N345" s="154" t="s">
        <v>46</v>
      </c>
      <c r="O345" s="24"/>
      <c r="P345" s="155">
        <f>$O$345*$H$345</f>
        <v>0</v>
      </c>
      <c r="Q345" s="155">
        <v>0</v>
      </c>
      <c r="R345" s="155">
        <f>$Q$345*$H$345</f>
        <v>0</v>
      </c>
      <c r="S345" s="155">
        <v>0</v>
      </c>
      <c r="T345" s="156">
        <f>$S$345*$H$345</f>
        <v>0</v>
      </c>
      <c r="AR345" s="89" t="s">
        <v>262</v>
      </c>
      <c r="AT345" s="89" t="s">
        <v>137</v>
      </c>
      <c r="AU345" s="89" t="s">
        <v>83</v>
      </c>
      <c r="AY345" s="6" t="s">
        <v>134</v>
      </c>
      <c r="BE345" s="157">
        <f>IF($N$345="základní",$J$345,0)</f>
        <v>9500</v>
      </c>
      <c r="BF345" s="157">
        <f>IF($N$345="snížená",$J$345,0)</f>
        <v>0</v>
      </c>
      <c r="BG345" s="157">
        <f>IF($N$345="zákl. přenesená",$J$345,0)</f>
        <v>0</v>
      </c>
      <c r="BH345" s="157">
        <f>IF($N$345="sníž. přenesená",$J$345,0)</f>
        <v>0</v>
      </c>
      <c r="BI345" s="157">
        <f>IF($N$345="nulová",$J$345,0)</f>
        <v>0</v>
      </c>
      <c r="BJ345" s="89" t="s">
        <v>23</v>
      </c>
      <c r="BK345" s="157">
        <f>ROUND($I$345*$H$345,2)</f>
        <v>9500</v>
      </c>
      <c r="BL345" s="89" t="s">
        <v>262</v>
      </c>
      <c r="BM345" s="89" t="s">
        <v>465</v>
      </c>
    </row>
    <row r="346" spans="2:65" s="6" customFormat="1" ht="15.75" customHeight="1" x14ac:dyDescent="0.3">
      <c r="B346" s="166"/>
      <c r="C346" s="167"/>
      <c r="D346" s="160" t="s">
        <v>143</v>
      </c>
      <c r="E346" s="169"/>
      <c r="F346" s="169" t="s">
        <v>23</v>
      </c>
      <c r="G346" s="167"/>
      <c r="H346" s="170">
        <v>1</v>
      </c>
      <c r="I346" s="283"/>
      <c r="J346" s="167"/>
      <c r="K346" s="167"/>
      <c r="L346" s="171"/>
      <c r="M346" s="172"/>
      <c r="N346" s="167"/>
      <c r="O346" s="167"/>
      <c r="P346" s="167"/>
      <c r="Q346" s="167"/>
      <c r="R346" s="167"/>
      <c r="S346" s="167"/>
      <c r="T346" s="173"/>
      <c r="AT346" s="174" t="s">
        <v>143</v>
      </c>
      <c r="AU346" s="174" t="s">
        <v>83</v>
      </c>
      <c r="AV346" s="174" t="s">
        <v>83</v>
      </c>
      <c r="AW346" s="174" t="s">
        <v>90</v>
      </c>
      <c r="AX346" s="174" t="s">
        <v>23</v>
      </c>
      <c r="AY346" s="174" t="s">
        <v>134</v>
      </c>
    </row>
    <row r="347" spans="2:65" s="6" customFormat="1" ht="15.75" customHeight="1" x14ac:dyDescent="0.3">
      <c r="B347" s="23"/>
      <c r="C347" s="146" t="s">
        <v>466</v>
      </c>
      <c r="D347" s="146" t="s">
        <v>137</v>
      </c>
      <c r="E347" s="147" t="s">
        <v>467</v>
      </c>
      <c r="F347" s="148" t="s">
        <v>468</v>
      </c>
      <c r="G347" s="149" t="s">
        <v>149</v>
      </c>
      <c r="H347" s="150">
        <v>1</v>
      </c>
      <c r="I347" s="281">
        <v>4500</v>
      </c>
      <c r="J347" s="152">
        <f>ROUND($I$347*$H$347,2)</f>
        <v>4500</v>
      </c>
      <c r="K347" s="148"/>
      <c r="L347" s="43"/>
      <c r="M347" s="153"/>
      <c r="N347" s="154" t="s">
        <v>46</v>
      </c>
      <c r="O347" s="24"/>
      <c r="P347" s="155">
        <f>$O$347*$H$347</f>
        <v>0</v>
      </c>
      <c r="Q347" s="155">
        <v>0</v>
      </c>
      <c r="R347" s="155">
        <f>$Q$347*$H$347</f>
        <v>0</v>
      </c>
      <c r="S347" s="155">
        <v>0</v>
      </c>
      <c r="T347" s="156">
        <f>$S$347*$H$347</f>
        <v>0</v>
      </c>
      <c r="AR347" s="89" t="s">
        <v>262</v>
      </c>
      <c r="AT347" s="89" t="s">
        <v>137</v>
      </c>
      <c r="AU347" s="89" t="s">
        <v>83</v>
      </c>
      <c r="AY347" s="6" t="s">
        <v>134</v>
      </c>
      <c r="BE347" s="157">
        <f>IF($N$347="základní",$J$347,0)</f>
        <v>4500</v>
      </c>
      <c r="BF347" s="157">
        <f>IF($N$347="snížená",$J$347,0)</f>
        <v>0</v>
      </c>
      <c r="BG347" s="157">
        <f>IF($N$347="zákl. přenesená",$J$347,0)</f>
        <v>0</v>
      </c>
      <c r="BH347" s="157">
        <f>IF($N$347="sníž. přenesená",$J$347,0)</f>
        <v>0</v>
      </c>
      <c r="BI347" s="157">
        <f>IF($N$347="nulová",$J$347,0)</f>
        <v>0</v>
      </c>
      <c r="BJ347" s="89" t="s">
        <v>23</v>
      </c>
      <c r="BK347" s="157">
        <f>ROUND($I$347*$H$347,2)</f>
        <v>4500</v>
      </c>
      <c r="BL347" s="89" t="s">
        <v>262</v>
      </c>
      <c r="BM347" s="89" t="s">
        <v>469</v>
      </c>
    </row>
    <row r="348" spans="2:65" s="6" customFormat="1" ht="15.75" customHeight="1" x14ac:dyDescent="0.3">
      <c r="B348" s="166"/>
      <c r="C348" s="167"/>
      <c r="D348" s="160" t="s">
        <v>143</v>
      </c>
      <c r="E348" s="169"/>
      <c r="F348" s="169" t="s">
        <v>23</v>
      </c>
      <c r="G348" s="167"/>
      <c r="H348" s="170">
        <v>1</v>
      </c>
      <c r="I348" s="283"/>
      <c r="J348" s="167"/>
      <c r="K348" s="167"/>
      <c r="L348" s="171"/>
      <c r="M348" s="172"/>
      <c r="N348" s="167"/>
      <c r="O348" s="167"/>
      <c r="P348" s="167"/>
      <c r="Q348" s="167"/>
      <c r="R348" s="167"/>
      <c r="S348" s="167"/>
      <c r="T348" s="173"/>
      <c r="AT348" s="174" t="s">
        <v>143</v>
      </c>
      <c r="AU348" s="174" t="s">
        <v>83</v>
      </c>
      <c r="AV348" s="174" t="s">
        <v>83</v>
      </c>
      <c r="AW348" s="174" t="s">
        <v>90</v>
      </c>
      <c r="AX348" s="174" t="s">
        <v>23</v>
      </c>
      <c r="AY348" s="174" t="s">
        <v>134</v>
      </c>
    </row>
    <row r="349" spans="2:65" s="6" customFormat="1" ht="15.75" customHeight="1" x14ac:dyDescent="0.3">
      <c r="B349" s="23"/>
      <c r="C349" s="146" t="s">
        <v>470</v>
      </c>
      <c r="D349" s="146" t="s">
        <v>137</v>
      </c>
      <c r="E349" s="147" t="s">
        <v>471</v>
      </c>
      <c r="F349" s="148" t="s">
        <v>472</v>
      </c>
      <c r="G349" s="149" t="s">
        <v>149</v>
      </c>
      <c r="H349" s="150">
        <v>1</v>
      </c>
      <c r="I349" s="281">
        <v>22000</v>
      </c>
      <c r="J349" s="152">
        <f>ROUND($I$349*$H$349,2)</f>
        <v>22000</v>
      </c>
      <c r="K349" s="148"/>
      <c r="L349" s="43"/>
      <c r="M349" s="153"/>
      <c r="N349" s="154" t="s">
        <v>46</v>
      </c>
      <c r="O349" s="24"/>
      <c r="P349" s="155">
        <f>$O$349*$H$349</f>
        <v>0</v>
      </c>
      <c r="Q349" s="155">
        <v>0</v>
      </c>
      <c r="R349" s="155">
        <f>$Q$349*$H$349</f>
        <v>0</v>
      </c>
      <c r="S349" s="155">
        <v>0</v>
      </c>
      <c r="T349" s="156">
        <f>$S$349*$H$349</f>
        <v>0</v>
      </c>
      <c r="AR349" s="89" t="s">
        <v>262</v>
      </c>
      <c r="AT349" s="89" t="s">
        <v>137</v>
      </c>
      <c r="AU349" s="89" t="s">
        <v>83</v>
      </c>
      <c r="AY349" s="6" t="s">
        <v>134</v>
      </c>
      <c r="BE349" s="157">
        <f>IF($N$349="základní",$J$349,0)</f>
        <v>22000</v>
      </c>
      <c r="BF349" s="157">
        <f>IF($N$349="snížená",$J$349,0)</f>
        <v>0</v>
      </c>
      <c r="BG349" s="157">
        <f>IF($N$349="zákl. přenesená",$J$349,0)</f>
        <v>0</v>
      </c>
      <c r="BH349" s="157">
        <f>IF($N$349="sníž. přenesená",$J$349,0)</f>
        <v>0</v>
      </c>
      <c r="BI349" s="157">
        <f>IF($N$349="nulová",$J$349,0)</f>
        <v>0</v>
      </c>
      <c r="BJ349" s="89" t="s">
        <v>23</v>
      </c>
      <c r="BK349" s="157">
        <f>ROUND($I$349*$H$349,2)</f>
        <v>22000</v>
      </c>
      <c r="BL349" s="89" t="s">
        <v>262</v>
      </c>
      <c r="BM349" s="89" t="s">
        <v>473</v>
      </c>
    </row>
    <row r="350" spans="2:65" s="6" customFormat="1" ht="15.75" customHeight="1" x14ac:dyDescent="0.3">
      <c r="B350" s="166"/>
      <c r="C350" s="167"/>
      <c r="D350" s="160" t="s">
        <v>143</v>
      </c>
      <c r="E350" s="169"/>
      <c r="F350" s="169" t="s">
        <v>23</v>
      </c>
      <c r="G350" s="167"/>
      <c r="H350" s="170">
        <v>1</v>
      </c>
      <c r="I350" s="283"/>
      <c r="J350" s="167"/>
      <c r="K350" s="167"/>
      <c r="L350" s="171"/>
      <c r="M350" s="172"/>
      <c r="N350" s="167"/>
      <c r="O350" s="167"/>
      <c r="P350" s="167"/>
      <c r="Q350" s="167"/>
      <c r="R350" s="167"/>
      <c r="S350" s="167"/>
      <c r="T350" s="173"/>
      <c r="AT350" s="174" t="s">
        <v>143</v>
      </c>
      <c r="AU350" s="174" t="s">
        <v>83</v>
      </c>
      <c r="AV350" s="174" t="s">
        <v>83</v>
      </c>
      <c r="AW350" s="174" t="s">
        <v>90</v>
      </c>
      <c r="AX350" s="174" t="s">
        <v>23</v>
      </c>
      <c r="AY350" s="174" t="s">
        <v>134</v>
      </c>
    </row>
    <row r="351" spans="2:65" s="6" customFormat="1" ht="15.75" customHeight="1" x14ac:dyDescent="0.3">
      <c r="B351" s="23"/>
      <c r="C351" s="146" t="s">
        <v>474</v>
      </c>
      <c r="D351" s="146" t="s">
        <v>137</v>
      </c>
      <c r="E351" s="147" t="s">
        <v>475</v>
      </c>
      <c r="F351" s="148" t="s">
        <v>476</v>
      </c>
      <c r="G351" s="149" t="s">
        <v>149</v>
      </c>
      <c r="H351" s="150">
        <v>2</v>
      </c>
      <c r="I351" s="281">
        <v>17000</v>
      </c>
      <c r="J351" s="152">
        <f>ROUND($I$351*$H$351,2)</f>
        <v>34000</v>
      </c>
      <c r="K351" s="148"/>
      <c r="L351" s="43"/>
      <c r="M351" s="153"/>
      <c r="N351" s="154" t="s">
        <v>46</v>
      </c>
      <c r="O351" s="24"/>
      <c r="P351" s="155">
        <f>$O$351*$H$351</f>
        <v>0</v>
      </c>
      <c r="Q351" s="155">
        <v>0</v>
      </c>
      <c r="R351" s="155">
        <f>$Q$351*$H$351</f>
        <v>0</v>
      </c>
      <c r="S351" s="155">
        <v>0</v>
      </c>
      <c r="T351" s="156">
        <f>$S$351*$H$351</f>
        <v>0</v>
      </c>
      <c r="AR351" s="89" t="s">
        <v>262</v>
      </c>
      <c r="AT351" s="89" t="s">
        <v>137</v>
      </c>
      <c r="AU351" s="89" t="s">
        <v>83</v>
      </c>
      <c r="AY351" s="6" t="s">
        <v>134</v>
      </c>
      <c r="BE351" s="157">
        <f>IF($N$351="základní",$J$351,0)</f>
        <v>34000</v>
      </c>
      <c r="BF351" s="157">
        <f>IF($N$351="snížená",$J$351,0)</f>
        <v>0</v>
      </c>
      <c r="BG351" s="157">
        <f>IF($N$351="zákl. přenesená",$J$351,0)</f>
        <v>0</v>
      </c>
      <c r="BH351" s="157">
        <f>IF($N$351="sníž. přenesená",$J$351,0)</f>
        <v>0</v>
      </c>
      <c r="BI351" s="157">
        <f>IF($N$351="nulová",$J$351,0)</f>
        <v>0</v>
      </c>
      <c r="BJ351" s="89" t="s">
        <v>23</v>
      </c>
      <c r="BK351" s="157">
        <f>ROUND($I$351*$H$351,2)</f>
        <v>34000</v>
      </c>
      <c r="BL351" s="89" t="s">
        <v>262</v>
      </c>
      <c r="BM351" s="89" t="s">
        <v>477</v>
      </c>
    </row>
    <row r="352" spans="2:65" s="6" customFormat="1" ht="15.75" customHeight="1" x14ac:dyDescent="0.3">
      <c r="B352" s="166"/>
      <c r="C352" s="167"/>
      <c r="D352" s="160" t="s">
        <v>143</v>
      </c>
      <c r="E352" s="169"/>
      <c r="F352" s="169" t="s">
        <v>83</v>
      </c>
      <c r="G352" s="167"/>
      <c r="H352" s="170">
        <v>2</v>
      </c>
      <c r="I352" s="283"/>
      <c r="J352" s="167"/>
      <c r="K352" s="167"/>
      <c r="L352" s="171"/>
      <c r="M352" s="172"/>
      <c r="N352" s="167"/>
      <c r="O352" s="167"/>
      <c r="P352" s="167"/>
      <c r="Q352" s="167"/>
      <c r="R352" s="167"/>
      <c r="S352" s="167"/>
      <c r="T352" s="173"/>
      <c r="AT352" s="174" t="s">
        <v>143</v>
      </c>
      <c r="AU352" s="174" t="s">
        <v>83</v>
      </c>
      <c r="AV352" s="174" t="s">
        <v>83</v>
      </c>
      <c r="AW352" s="174" t="s">
        <v>90</v>
      </c>
      <c r="AX352" s="174" t="s">
        <v>23</v>
      </c>
      <c r="AY352" s="174" t="s">
        <v>134</v>
      </c>
    </row>
    <row r="353" spans="2:65" s="6" customFormat="1" ht="15.75" customHeight="1" x14ac:dyDescent="0.3">
      <c r="B353" s="23"/>
      <c r="C353" s="146" t="s">
        <v>478</v>
      </c>
      <c r="D353" s="146" t="s">
        <v>137</v>
      </c>
      <c r="E353" s="147" t="s">
        <v>479</v>
      </c>
      <c r="F353" s="148" t="s">
        <v>480</v>
      </c>
      <c r="G353" s="149" t="s">
        <v>328</v>
      </c>
      <c r="H353" s="184">
        <v>100</v>
      </c>
      <c r="I353" s="281">
        <v>0.74</v>
      </c>
      <c r="J353" s="152">
        <f>ROUND($I$353*$H$353,2)</f>
        <v>74</v>
      </c>
      <c r="K353" s="148" t="s">
        <v>150</v>
      </c>
      <c r="L353" s="43"/>
      <c r="M353" s="153"/>
      <c r="N353" s="154" t="s">
        <v>46</v>
      </c>
      <c r="O353" s="24"/>
      <c r="P353" s="155">
        <f>$O$353*$H$353</f>
        <v>0</v>
      </c>
      <c r="Q353" s="155">
        <v>0</v>
      </c>
      <c r="R353" s="155">
        <f>$Q$353*$H$353</f>
        <v>0</v>
      </c>
      <c r="S353" s="155">
        <v>0</v>
      </c>
      <c r="T353" s="156">
        <f>$S$353*$H$353</f>
        <v>0</v>
      </c>
      <c r="AR353" s="89" t="s">
        <v>262</v>
      </c>
      <c r="AT353" s="89" t="s">
        <v>137</v>
      </c>
      <c r="AU353" s="89" t="s">
        <v>83</v>
      </c>
      <c r="AY353" s="6" t="s">
        <v>134</v>
      </c>
      <c r="BE353" s="157">
        <f>IF($N$353="základní",$J$353,0)</f>
        <v>74</v>
      </c>
      <c r="BF353" s="157">
        <f>IF($N$353="snížená",$J$353,0)</f>
        <v>0</v>
      </c>
      <c r="BG353" s="157">
        <f>IF($N$353="zákl. přenesená",$J$353,0)</f>
        <v>0</v>
      </c>
      <c r="BH353" s="157">
        <f>IF($N$353="sníž. přenesená",$J$353,0)</f>
        <v>0</v>
      </c>
      <c r="BI353" s="157">
        <f>IF($N$353="nulová",$J$353,0)</f>
        <v>0</v>
      </c>
      <c r="BJ353" s="89" t="s">
        <v>23</v>
      </c>
      <c r="BK353" s="157">
        <f>ROUND($I$353*$H$353,2)</f>
        <v>74</v>
      </c>
      <c r="BL353" s="89" t="s">
        <v>262</v>
      </c>
      <c r="BM353" s="89" t="s">
        <v>481</v>
      </c>
    </row>
    <row r="354" spans="2:65" s="6" customFormat="1" ht="27" customHeight="1" x14ac:dyDescent="0.3">
      <c r="B354" s="23"/>
      <c r="C354" s="24"/>
      <c r="D354" s="160" t="s">
        <v>152</v>
      </c>
      <c r="E354" s="24"/>
      <c r="F354" s="183" t="s">
        <v>482</v>
      </c>
      <c r="G354" s="24"/>
      <c r="H354" s="24"/>
      <c r="I354" s="285"/>
      <c r="J354" s="24"/>
      <c r="K354" s="24"/>
      <c r="L354" s="43"/>
      <c r="M354" s="56"/>
      <c r="N354" s="24"/>
      <c r="O354" s="24"/>
      <c r="P354" s="24"/>
      <c r="Q354" s="24"/>
      <c r="R354" s="24"/>
      <c r="S354" s="24"/>
      <c r="T354" s="57"/>
      <c r="AT354" s="6" t="s">
        <v>152</v>
      </c>
      <c r="AU354" s="6" t="s">
        <v>83</v>
      </c>
    </row>
    <row r="355" spans="2:65" s="133" customFormat="1" ht="30.75" customHeight="1" x14ac:dyDescent="0.3">
      <c r="B355" s="134"/>
      <c r="C355" s="135"/>
      <c r="D355" s="135" t="s">
        <v>74</v>
      </c>
      <c r="E355" s="144" t="s">
        <v>483</v>
      </c>
      <c r="F355" s="144" t="s">
        <v>484</v>
      </c>
      <c r="G355" s="135"/>
      <c r="H355" s="135"/>
      <c r="I355" s="286"/>
      <c r="J355" s="145">
        <f>$BK$355</f>
        <v>4920.6000000000004</v>
      </c>
      <c r="K355" s="135"/>
      <c r="L355" s="138"/>
      <c r="M355" s="139"/>
      <c r="N355" s="135"/>
      <c r="O355" s="135"/>
      <c r="P355" s="140">
        <f>SUM($P$356:$P$370)</f>
        <v>0</v>
      </c>
      <c r="Q355" s="135"/>
      <c r="R355" s="140">
        <f>SUM($R$356:$R$370)</f>
        <v>0.12614250000000002</v>
      </c>
      <c r="S355" s="135"/>
      <c r="T355" s="141">
        <f>SUM($T$356:$T$370)</f>
        <v>0</v>
      </c>
      <c r="AR355" s="142" t="s">
        <v>83</v>
      </c>
      <c r="AT355" s="142" t="s">
        <v>74</v>
      </c>
      <c r="AU355" s="142" t="s">
        <v>23</v>
      </c>
      <c r="AY355" s="142" t="s">
        <v>134</v>
      </c>
      <c r="BK355" s="143">
        <f>SUM($BK$356:$BK$370)</f>
        <v>4920.6000000000004</v>
      </c>
    </row>
    <row r="356" spans="2:65" s="6" customFormat="1" ht="15.75" customHeight="1" x14ac:dyDescent="0.3">
      <c r="B356" s="23"/>
      <c r="C356" s="146" t="s">
        <v>485</v>
      </c>
      <c r="D356" s="146" t="s">
        <v>137</v>
      </c>
      <c r="E356" s="147" t="s">
        <v>486</v>
      </c>
      <c r="F356" s="148" t="s">
        <v>487</v>
      </c>
      <c r="G356" s="149" t="s">
        <v>140</v>
      </c>
      <c r="H356" s="150">
        <v>6.05</v>
      </c>
      <c r="I356" s="281">
        <v>390</v>
      </c>
      <c r="J356" s="152">
        <f>ROUND($I$356*$H$356,2)</f>
        <v>2359.5</v>
      </c>
      <c r="K356" s="148" t="s">
        <v>150</v>
      </c>
      <c r="L356" s="43"/>
      <c r="M356" s="153"/>
      <c r="N356" s="154" t="s">
        <v>46</v>
      </c>
      <c r="O356" s="24"/>
      <c r="P356" s="155">
        <f>$O$356*$H$356</f>
        <v>0</v>
      </c>
      <c r="Q356" s="155">
        <v>3.8E-3</v>
      </c>
      <c r="R356" s="155">
        <f>$Q$356*$H$356</f>
        <v>2.299E-2</v>
      </c>
      <c r="S356" s="155">
        <v>0</v>
      </c>
      <c r="T356" s="156">
        <f>$S$356*$H$356</f>
        <v>0</v>
      </c>
      <c r="AR356" s="89" t="s">
        <v>262</v>
      </c>
      <c r="AT356" s="89" t="s">
        <v>137</v>
      </c>
      <c r="AU356" s="89" t="s">
        <v>83</v>
      </c>
      <c r="AY356" s="6" t="s">
        <v>134</v>
      </c>
      <c r="BE356" s="157">
        <f>IF($N$356="základní",$J$356,0)</f>
        <v>2359.5</v>
      </c>
      <c r="BF356" s="157">
        <f>IF($N$356="snížená",$J$356,0)</f>
        <v>0</v>
      </c>
      <c r="BG356" s="157">
        <f>IF($N$356="zákl. přenesená",$J$356,0)</f>
        <v>0</v>
      </c>
      <c r="BH356" s="157">
        <f>IF($N$356="sníž. přenesená",$J$356,0)</f>
        <v>0</v>
      </c>
      <c r="BI356" s="157">
        <f>IF($N$356="nulová",$J$356,0)</f>
        <v>0</v>
      </c>
      <c r="BJ356" s="89" t="s">
        <v>23</v>
      </c>
      <c r="BK356" s="157">
        <f>ROUND($I$356*$H$356,2)</f>
        <v>2359.5</v>
      </c>
      <c r="BL356" s="89" t="s">
        <v>262</v>
      </c>
      <c r="BM356" s="89" t="s">
        <v>488</v>
      </c>
    </row>
    <row r="357" spans="2:65" s="6" customFormat="1" ht="16.5" customHeight="1" x14ac:dyDescent="0.3">
      <c r="B357" s="23"/>
      <c r="C357" s="24"/>
      <c r="D357" s="160" t="s">
        <v>152</v>
      </c>
      <c r="E357" s="24"/>
      <c r="F357" s="183" t="s">
        <v>489</v>
      </c>
      <c r="G357" s="24"/>
      <c r="H357" s="24"/>
      <c r="I357" s="285"/>
      <c r="J357" s="24"/>
      <c r="K357" s="24"/>
      <c r="L357" s="43"/>
      <c r="M357" s="56"/>
      <c r="N357" s="24"/>
      <c r="O357" s="24"/>
      <c r="P357" s="24"/>
      <c r="Q357" s="24"/>
      <c r="R357" s="24"/>
      <c r="S357" s="24"/>
      <c r="T357" s="57"/>
      <c r="AT357" s="6" t="s">
        <v>152</v>
      </c>
      <c r="AU357" s="6" t="s">
        <v>83</v>
      </c>
    </row>
    <row r="358" spans="2:65" s="6" customFormat="1" ht="15.75" customHeight="1" x14ac:dyDescent="0.3">
      <c r="B358" s="158"/>
      <c r="C358" s="159"/>
      <c r="D358" s="168" t="s">
        <v>143</v>
      </c>
      <c r="E358" s="159"/>
      <c r="F358" s="161" t="s">
        <v>209</v>
      </c>
      <c r="G358" s="159"/>
      <c r="H358" s="159"/>
      <c r="I358" s="282"/>
      <c r="J358" s="159"/>
      <c r="K358" s="159"/>
      <c r="L358" s="162"/>
      <c r="M358" s="163"/>
      <c r="N358" s="159"/>
      <c r="O358" s="159"/>
      <c r="P358" s="159"/>
      <c r="Q358" s="159"/>
      <c r="R358" s="159"/>
      <c r="S358" s="159"/>
      <c r="T358" s="164"/>
      <c r="AT358" s="165" t="s">
        <v>143</v>
      </c>
      <c r="AU358" s="165" t="s">
        <v>83</v>
      </c>
      <c r="AV358" s="165" t="s">
        <v>23</v>
      </c>
      <c r="AW358" s="165" t="s">
        <v>90</v>
      </c>
      <c r="AX358" s="165" t="s">
        <v>75</v>
      </c>
      <c r="AY358" s="165" t="s">
        <v>134</v>
      </c>
    </row>
    <row r="359" spans="2:65" s="6" customFormat="1" ht="15.75" customHeight="1" x14ac:dyDescent="0.3">
      <c r="B359" s="166"/>
      <c r="C359" s="167"/>
      <c r="D359" s="168" t="s">
        <v>143</v>
      </c>
      <c r="E359" s="167"/>
      <c r="F359" s="169" t="s">
        <v>322</v>
      </c>
      <c r="G359" s="167"/>
      <c r="H359" s="170">
        <v>6.05</v>
      </c>
      <c r="I359" s="283"/>
      <c r="J359" s="167"/>
      <c r="K359" s="167"/>
      <c r="L359" s="171"/>
      <c r="M359" s="172"/>
      <c r="N359" s="167"/>
      <c r="O359" s="167"/>
      <c r="P359" s="167"/>
      <c r="Q359" s="167"/>
      <c r="R359" s="167"/>
      <c r="S359" s="167"/>
      <c r="T359" s="173"/>
      <c r="AT359" s="174" t="s">
        <v>143</v>
      </c>
      <c r="AU359" s="174" t="s">
        <v>83</v>
      </c>
      <c r="AV359" s="174" t="s">
        <v>83</v>
      </c>
      <c r="AW359" s="174" t="s">
        <v>90</v>
      </c>
      <c r="AX359" s="174" t="s">
        <v>23</v>
      </c>
      <c r="AY359" s="174" t="s">
        <v>134</v>
      </c>
    </row>
    <row r="360" spans="2:65" s="6" customFormat="1" ht="15.75" customHeight="1" x14ac:dyDescent="0.3">
      <c r="B360" s="23"/>
      <c r="C360" s="185" t="s">
        <v>490</v>
      </c>
      <c r="D360" s="185" t="s">
        <v>393</v>
      </c>
      <c r="E360" s="186" t="s">
        <v>491</v>
      </c>
      <c r="F360" s="187" t="s">
        <v>492</v>
      </c>
      <c r="G360" s="188" t="s">
        <v>140</v>
      </c>
      <c r="H360" s="189">
        <v>6.6550000000000002</v>
      </c>
      <c r="I360" s="287">
        <v>220</v>
      </c>
      <c r="J360" s="190">
        <f>ROUND($I$360*$H$360,2)</f>
        <v>1464.1</v>
      </c>
      <c r="K360" s="187" t="s">
        <v>150</v>
      </c>
      <c r="L360" s="191"/>
      <c r="M360" s="192"/>
      <c r="N360" s="193" t="s">
        <v>46</v>
      </c>
      <c r="O360" s="24"/>
      <c r="P360" s="155">
        <f>$O$360*$H$360</f>
        <v>0</v>
      </c>
      <c r="Q360" s="155">
        <v>1.55E-2</v>
      </c>
      <c r="R360" s="155">
        <f>$Q$360*$H$360</f>
        <v>0.10315250000000001</v>
      </c>
      <c r="S360" s="155">
        <v>0</v>
      </c>
      <c r="T360" s="156">
        <f>$S$360*$H$360</f>
        <v>0</v>
      </c>
      <c r="AR360" s="89" t="s">
        <v>363</v>
      </c>
      <c r="AT360" s="89" t="s">
        <v>393</v>
      </c>
      <c r="AU360" s="89" t="s">
        <v>83</v>
      </c>
      <c r="AY360" s="6" t="s">
        <v>134</v>
      </c>
      <c r="BE360" s="157">
        <f>IF($N$360="základní",$J$360,0)</f>
        <v>1464.1</v>
      </c>
      <c r="BF360" s="157">
        <f>IF($N$360="snížená",$J$360,0)</f>
        <v>0</v>
      </c>
      <c r="BG360" s="157">
        <f>IF($N$360="zákl. přenesená",$J$360,0)</f>
        <v>0</v>
      </c>
      <c r="BH360" s="157">
        <f>IF($N$360="sníž. přenesená",$J$360,0)</f>
        <v>0</v>
      </c>
      <c r="BI360" s="157">
        <f>IF($N$360="nulová",$J$360,0)</f>
        <v>0</v>
      </c>
      <c r="BJ360" s="89" t="s">
        <v>23</v>
      </c>
      <c r="BK360" s="157">
        <f>ROUND($I$360*$H$360,2)</f>
        <v>1464.1</v>
      </c>
      <c r="BL360" s="89" t="s">
        <v>262</v>
      </c>
      <c r="BM360" s="89" t="s">
        <v>493</v>
      </c>
    </row>
    <row r="361" spans="2:65" s="6" customFormat="1" ht="27" customHeight="1" x14ac:dyDescent="0.3">
      <c r="B361" s="23"/>
      <c r="C361" s="24"/>
      <c r="D361" s="160" t="s">
        <v>152</v>
      </c>
      <c r="E361" s="24"/>
      <c r="F361" s="183" t="s">
        <v>494</v>
      </c>
      <c r="G361" s="24"/>
      <c r="H361" s="24"/>
      <c r="I361" s="285"/>
      <c r="J361" s="24"/>
      <c r="K361" s="24"/>
      <c r="L361" s="43"/>
      <c r="M361" s="56"/>
      <c r="N361" s="24"/>
      <c r="O361" s="24"/>
      <c r="P361" s="24"/>
      <c r="Q361" s="24"/>
      <c r="R361" s="24"/>
      <c r="S361" s="24"/>
      <c r="T361" s="57"/>
      <c r="AT361" s="6" t="s">
        <v>152</v>
      </c>
      <c r="AU361" s="6" t="s">
        <v>83</v>
      </c>
    </row>
    <row r="362" spans="2:65" s="6" customFormat="1" ht="15.75" customHeight="1" x14ac:dyDescent="0.3">
      <c r="B362" s="158"/>
      <c r="C362" s="159"/>
      <c r="D362" s="168" t="s">
        <v>143</v>
      </c>
      <c r="E362" s="159"/>
      <c r="F362" s="161" t="s">
        <v>209</v>
      </c>
      <c r="G362" s="159"/>
      <c r="H362" s="159"/>
      <c r="I362" s="282"/>
      <c r="J362" s="159"/>
      <c r="K362" s="159"/>
      <c r="L362" s="162"/>
      <c r="M362" s="163"/>
      <c r="N362" s="159"/>
      <c r="O362" s="159"/>
      <c r="P362" s="159"/>
      <c r="Q362" s="159"/>
      <c r="R362" s="159"/>
      <c r="S362" s="159"/>
      <c r="T362" s="164"/>
      <c r="AT362" s="165" t="s">
        <v>143</v>
      </c>
      <c r="AU362" s="165" t="s">
        <v>83</v>
      </c>
      <c r="AV362" s="165" t="s">
        <v>23</v>
      </c>
      <c r="AW362" s="165" t="s">
        <v>90</v>
      </c>
      <c r="AX362" s="165" t="s">
        <v>75</v>
      </c>
      <c r="AY362" s="165" t="s">
        <v>134</v>
      </c>
    </row>
    <row r="363" spans="2:65" s="6" customFormat="1" ht="15.75" customHeight="1" x14ac:dyDescent="0.3">
      <c r="B363" s="166"/>
      <c r="C363" s="167"/>
      <c r="D363" s="168" t="s">
        <v>143</v>
      </c>
      <c r="E363" s="167"/>
      <c r="F363" s="169" t="s">
        <v>322</v>
      </c>
      <c r="G363" s="167"/>
      <c r="H363" s="170">
        <v>6.05</v>
      </c>
      <c r="I363" s="283"/>
      <c r="J363" s="167"/>
      <c r="K363" s="167"/>
      <c r="L363" s="171"/>
      <c r="M363" s="172"/>
      <c r="N363" s="167"/>
      <c r="O363" s="167"/>
      <c r="P363" s="167"/>
      <c r="Q363" s="167"/>
      <c r="R363" s="167"/>
      <c r="S363" s="167"/>
      <c r="T363" s="173"/>
      <c r="AT363" s="174" t="s">
        <v>143</v>
      </c>
      <c r="AU363" s="174" t="s">
        <v>83</v>
      </c>
      <c r="AV363" s="174" t="s">
        <v>83</v>
      </c>
      <c r="AW363" s="174" t="s">
        <v>90</v>
      </c>
      <c r="AX363" s="174" t="s">
        <v>75</v>
      </c>
      <c r="AY363" s="174" t="s">
        <v>134</v>
      </c>
    </row>
    <row r="364" spans="2:65" s="6" customFormat="1" ht="15.75" customHeight="1" x14ac:dyDescent="0.3">
      <c r="B364" s="175"/>
      <c r="C364" s="176"/>
      <c r="D364" s="168" t="s">
        <v>143</v>
      </c>
      <c r="E364" s="176"/>
      <c r="F364" s="177" t="s">
        <v>146</v>
      </c>
      <c r="G364" s="176"/>
      <c r="H364" s="178">
        <v>6.05</v>
      </c>
      <c r="I364" s="284"/>
      <c r="J364" s="176"/>
      <c r="K364" s="176"/>
      <c r="L364" s="179"/>
      <c r="M364" s="180"/>
      <c r="N364" s="176"/>
      <c r="O364" s="176"/>
      <c r="P364" s="176"/>
      <c r="Q364" s="176"/>
      <c r="R364" s="176"/>
      <c r="S364" s="176"/>
      <c r="T364" s="181"/>
      <c r="AT364" s="182" t="s">
        <v>143</v>
      </c>
      <c r="AU364" s="182" t="s">
        <v>83</v>
      </c>
      <c r="AV364" s="182" t="s">
        <v>141</v>
      </c>
      <c r="AW364" s="182" t="s">
        <v>90</v>
      </c>
      <c r="AX364" s="182" t="s">
        <v>75</v>
      </c>
      <c r="AY364" s="182" t="s">
        <v>134</v>
      </c>
    </row>
    <row r="365" spans="2:65" s="6" customFormat="1" ht="15.75" customHeight="1" x14ac:dyDescent="0.3">
      <c r="B365" s="166"/>
      <c r="C365" s="167"/>
      <c r="D365" s="168" t="s">
        <v>143</v>
      </c>
      <c r="E365" s="167"/>
      <c r="F365" s="169" t="s">
        <v>495</v>
      </c>
      <c r="G365" s="167"/>
      <c r="H365" s="170">
        <v>6.6550000000000002</v>
      </c>
      <c r="I365" s="283"/>
      <c r="J365" s="167"/>
      <c r="K365" s="167"/>
      <c r="L365" s="171"/>
      <c r="M365" s="172"/>
      <c r="N365" s="167"/>
      <c r="O365" s="167"/>
      <c r="P365" s="167"/>
      <c r="Q365" s="167"/>
      <c r="R365" s="167"/>
      <c r="S365" s="167"/>
      <c r="T365" s="173"/>
      <c r="AT365" s="174" t="s">
        <v>143</v>
      </c>
      <c r="AU365" s="174" t="s">
        <v>83</v>
      </c>
      <c r="AV365" s="174" t="s">
        <v>83</v>
      </c>
      <c r="AW365" s="174" t="s">
        <v>90</v>
      </c>
      <c r="AX365" s="174" t="s">
        <v>75</v>
      </c>
      <c r="AY365" s="174" t="s">
        <v>134</v>
      </c>
    </row>
    <row r="366" spans="2:65" s="6" customFormat="1" ht="15.75" customHeight="1" x14ac:dyDescent="0.3">
      <c r="B366" s="175"/>
      <c r="C366" s="176"/>
      <c r="D366" s="168" t="s">
        <v>143</v>
      </c>
      <c r="E366" s="176"/>
      <c r="F366" s="177" t="s">
        <v>146</v>
      </c>
      <c r="G366" s="176"/>
      <c r="H366" s="178">
        <v>6.6550000000000002</v>
      </c>
      <c r="I366" s="284"/>
      <c r="J366" s="176"/>
      <c r="K366" s="176"/>
      <c r="L366" s="179"/>
      <c r="M366" s="180"/>
      <c r="N366" s="176"/>
      <c r="O366" s="176"/>
      <c r="P366" s="176"/>
      <c r="Q366" s="176"/>
      <c r="R366" s="176"/>
      <c r="S366" s="176"/>
      <c r="T366" s="181"/>
      <c r="AT366" s="182" t="s">
        <v>143</v>
      </c>
      <c r="AU366" s="182" t="s">
        <v>83</v>
      </c>
      <c r="AV366" s="182" t="s">
        <v>141</v>
      </c>
      <c r="AW366" s="182" t="s">
        <v>90</v>
      </c>
      <c r="AX366" s="182" t="s">
        <v>23</v>
      </c>
      <c r="AY366" s="182" t="s">
        <v>134</v>
      </c>
    </row>
    <row r="367" spans="2:65" s="6" customFormat="1" ht="15.75" customHeight="1" x14ac:dyDescent="0.3">
      <c r="B367" s="23"/>
      <c r="C367" s="146" t="s">
        <v>496</v>
      </c>
      <c r="D367" s="146" t="s">
        <v>137</v>
      </c>
      <c r="E367" s="147" t="s">
        <v>497</v>
      </c>
      <c r="F367" s="148" t="s">
        <v>498</v>
      </c>
      <c r="G367" s="149" t="s">
        <v>196</v>
      </c>
      <c r="H367" s="150">
        <v>1</v>
      </c>
      <c r="I367" s="281">
        <v>550</v>
      </c>
      <c r="J367" s="152">
        <f>ROUND($I$367*$H$367,2)</f>
        <v>550</v>
      </c>
      <c r="K367" s="148"/>
      <c r="L367" s="43"/>
      <c r="M367" s="153"/>
      <c r="N367" s="154" t="s">
        <v>46</v>
      </c>
      <c r="O367" s="24"/>
      <c r="P367" s="155">
        <f>$O$367*$H$367</f>
        <v>0</v>
      </c>
      <c r="Q367" s="155">
        <v>0</v>
      </c>
      <c r="R367" s="155">
        <f>$Q$367*$H$367</f>
        <v>0</v>
      </c>
      <c r="S367" s="155">
        <v>0</v>
      </c>
      <c r="T367" s="156">
        <f>$S$367*$H$367</f>
        <v>0</v>
      </c>
      <c r="AR367" s="89" t="s">
        <v>262</v>
      </c>
      <c r="AT367" s="89" t="s">
        <v>137</v>
      </c>
      <c r="AU367" s="89" t="s">
        <v>83</v>
      </c>
      <c r="AY367" s="6" t="s">
        <v>134</v>
      </c>
      <c r="BE367" s="157">
        <f>IF($N$367="základní",$J$367,0)</f>
        <v>550</v>
      </c>
      <c r="BF367" s="157">
        <f>IF($N$367="snížená",$J$367,0)</f>
        <v>0</v>
      </c>
      <c r="BG367" s="157">
        <f>IF($N$367="zákl. přenesená",$J$367,0)</f>
        <v>0</v>
      </c>
      <c r="BH367" s="157">
        <f>IF($N$367="sníž. přenesená",$J$367,0)</f>
        <v>0</v>
      </c>
      <c r="BI367" s="157">
        <f>IF($N$367="nulová",$J$367,0)</f>
        <v>0</v>
      </c>
      <c r="BJ367" s="89" t="s">
        <v>23</v>
      </c>
      <c r="BK367" s="157">
        <f>ROUND($I$367*$H$367,2)</f>
        <v>550</v>
      </c>
      <c r="BL367" s="89" t="s">
        <v>262</v>
      </c>
      <c r="BM367" s="89" t="s">
        <v>499</v>
      </c>
    </row>
    <row r="368" spans="2:65" s="6" customFormat="1" ht="15.75" customHeight="1" x14ac:dyDescent="0.3">
      <c r="B368" s="166"/>
      <c r="C368" s="167"/>
      <c r="D368" s="160" t="s">
        <v>143</v>
      </c>
      <c r="E368" s="169"/>
      <c r="F368" s="169" t="s">
        <v>23</v>
      </c>
      <c r="G368" s="167"/>
      <c r="H368" s="170">
        <v>1</v>
      </c>
      <c r="I368" s="283"/>
      <c r="J368" s="167"/>
      <c r="K368" s="167"/>
      <c r="L368" s="171"/>
      <c r="M368" s="172"/>
      <c r="N368" s="167"/>
      <c r="O368" s="167"/>
      <c r="P368" s="167"/>
      <c r="Q368" s="167"/>
      <c r="R368" s="167"/>
      <c r="S368" s="167"/>
      <c r="T368" s="173"/>
      <c r="AT368" s="174" t="s">
        <v>143</v>
      </c>
      <c r="AU368" s="174" t="s">
        <v>83</v>
      </c>
      <c r="AV368" s="174" t="s">
        <v>83</v>
      </c>
      <c r="AW368" s="174" t="s">
        <v>90</v>
      </c>
      <c r="AX368" s="174" t="s">
        <v>23</v>
      </c>
      <c r="AY368" s="174" t="s">
        <v>134</v>
      </c>
    </row>
    <row r="369" spans="2:65" s="6" customFormat="1" ht="15.75" customHeight="1" x14ac:dyDescent="0.3">
      <c r="B369" s="23"/>
      <c r="C369" s="146" t="s">
        <v>500</v>
      </c>
      <c r="D369" s="146" t="s">
        <v>137</v>
      </c>
      <c r="E369" s="147" t="s">
        <v>501</v>
      </c>
      <c r="F369" s="148" t="s">
        <v>502</v>
      </c>
      <c r="G369" s="149" t="s">
        <v>328</v>
      </c>
      <c r="H369" s="184">
        <v>100</v>
      </c>
      <c r="I369" s="281">
        <v>5.47</v>
      </c>
      <c r="J369" s="152">
        <f>ROUND($I$369*$H$369,2)</f>
        <v>547</v>
      </c>
      <c r="K369" s="148" t="s">
        <v>150</v>
      </c>
      <c r="L369" s="43"/>
      <c r="M369" s="153"/>
      <c r="N369" s="154" t="s">
        <v>46</v>
      </c>
      <c r="O369" s="24"/>
      <c r="P369" s="155">
        <f>$O$369*$H$369</f>
        <v>0</v>
      </c>
      <c r="Q369" s="155">
        <v>0</v>
      </c>
      <c r="R369" s="155">
        <f>$Q$369*$H$369</f>
        <v>0</v>
      </c>
      <c r="S369" s="155">
        <v>0</v>
      </c>
      <c r="T369" s="156">
        <f>$S$369*$H$369</f>
        <v>0</v>
      </c>
      <c r="AR369" s="89" t="s">
        <v>262</v>
      </c>
      <c r="AT369" s="89" t="s">
        <v>137</v>
      </c>
      <c r="AU369" s="89" t="s">
        <v>83</v>
      </c>
      <c r="AY369" s="6" t="s">
        <v>134</v>
      </c>
      <c r="BE369" s="157">
        <f>IF($N$369="základní",$J$369,0)</f>
        <v>547</v>
      </c>
      <c r="BF369" s="157">
        <f>IF($N$369="snížená",$J$369,0)</f>
        <v>0</v>
      </c>
      <c r="BG369" s="157">
        <f>IF($N$369="zákl. přenesená",$J$369,0)</f>
        <v>0</v>
      </c>
      <c r="BH369" s="157">
        <f>IF($N$369="sníž. přenesená",$J$369,0)</f>
        <v>0</v>
      </c>
      <c r="BI369" s="157">
        <f>IF($N$369="nulová",$J$369,0)</f>
        <v>0</v>
      </c>
      <c r="BJ369" s="89" t="s">
        <v>23</v>
      </c>
      <c r="BK369" s="157">
        <f>ROUND($I$369*$H$369,2)</f>
        <v>547</v>
      </c>
      <c r="BL369" s="89" t="s">
        <v>262</v>
      </c>
      <c r="BM369" s="89" t="s">
        <v>503</v>
      </c>
    </row>
    <row r="370" spans="2:65" s="6" customFormat="1" ht="27" customHeight="1" x14ac:dyDescent="0.3">
      <c r="B370" s="23"/>
      <c r="C370" s="24"/>
      <c r="D370" s="160" t="s">
        <v>152</v>
      </c>
      <c r="E370" s="24"/>
      <c r="F370" s="183" t="s">
        <v>504</v>
      </c>
      <c r="G370" s="24"/>
      <c r="H370" s="24"/>
      <c r="I370" s="285"/>
      <c r="J370" s="24"/>
      <c r="K370" s="24"/>
      <c r="L370" s="43"/>
      <c r="M370" s="56"/>
      <c r="N370" s="24"/>
      <c r="O370" s="24"/>
      <c r="P370" s="24"/>
      <c r="Q370" s="24"/>
      <c r="R370" s="24"/>
      <c r="S370" s="24"/>
      <c r="T370" s="57"/>
      <c r="AT370" s="6" t="s">
        <v>152</v>
      </c>
      <c r="AU370" s="6" t="s">
        <v>83</v>
      </c>
    </row>
    <row r="371" spans="2:65" s="133" customFormat="1" ht="30.75" customHeight="1" x14ac:dyDescent="0.3">
      <c r="B371" s="134"/>
      <c r="C371" s="135"/>
      <c r="D371" s="135" t="s">
        <v>74</v>
      </c>
      <c r="E371" s="144" t="s">
        <v>505</v>
      </c>
      <c r="F371" s="144" t="s">
        <v>506</v>
      </c>
      <c r="G371" s="135"/>
      <c r="H371" s="135"/>
      <c r="I371" s="286"/>
      <c r="J371" s="145">
        <f>$BK$371</f>
        <v>248457.18</v>
      </c>
      <c r="K371" s="135"/>
      <c r="L371" s="138"/>
      <c r="M371" s="139"/>
      <c r="N371" s="135"/>
      <c r="O371" s="135"/>
      <c r="P371" s="140">
        <f>SUM($P$372:$P$432)</f>
        <v>0</v>
      </c>
      <c r="Q371" s="135"/>
      <c r="R371" s="140">
        <f>SUM($R$372:$R$432)</f>
        <v>2.7768625199999999</v>
      </c>
      <c r="S371" s="135"/>
      <c r="T371" s="141">
        <f>SUM($T$372:$T$432)</f>
        <v>1.0520495999999999</v>
      </c>
      <c r="AR371" s="142" t="s">
        <v>83</v>
      </c>
      <c r="AT371" s="142" t="s">
        <v>74</v>
      </c>
      <c r="AU371" s="142" t="s">
        <v>23</v>
      </c>
      <c r="AY371" s="142" t="s">
        <v>134</v>
      </c>
      <c r="BK371" s="143">
        <f>SUM($BK$372:$BK$432)</f>
        <v>248457.18</v>
      </c>
    </row>
    <row r="372" spans="2:65" s="6" customFormat="1" ht="15.75" customHeight="1" x14ac:dyDescent="0.3">
      <c r="B372" s="23"/>
      <c r="C372" s="146" t="s">
        <v>507</v>
      </c>
      <c r="D372" s="146" t="s">
        <v>137</v>
      </c>
      <c r="E372" s="147" t="s">
        <v>508</v>
      </c>
      <c r="F372" s="148" t="s">
        <v>509</v>
      </c>
      <c r="G372" s="149" t="s">
        <v>140</v>
      </c>
      <c r="H372" s="150">
        <v>219.17699999999999</v>
      </c>
      <c r="I372" s="281">
        <v>25</v>
      </c>
      <c r="J372" s="152">
        <f>ROUND($I$372*$H$372,2)</f>
        <v>5479.43</v>
      </c>
      <c r="K372" s="148" t="s">
        <v>150</v>
      </c>
      <c r="L372" s="43"/>
      <c r="M372" s="153"/>
      <c r="N372" s="154" t="s">
        <v>46</v>
      </c>
      <c r="O372" s="24"/>
      <c r="P372" s="155">
        <f>$O$372*$H$372</f>
        <v>0</v>
      </c>
      <c r="Q372" s="155">
        <v>0</v>
      </c>
      <c r="R372" s="155">
        <f>$Q$372*$H$372</f>
        <v>0</v>
      </c>
      <c r="S372" s="155">
        <v>2.5000000000000001E-3</v>
      </c>
      <c r="T372" s="156">
        <f>$S$372*$H$372</f>
        <v>0.5479425</v>
      </c>
      <c r="AR372" s="89" t="s">
        <v>262</v>
      </c>
      <c r="AT372" s="89" t="s">
        <v>137</v>
      </c>
      <c r="AU372" s="89" t="s">
        <v>83</v>
      </c>
      <c r="AY372" s="6" t="s">
        <v>134</v>
      </c>
      <c r="BE372" s="157">
        <f>IF($N$372="základní",$J$372,0)</f>
        <v>5479.43</v>
      </c>
      <c r="BF372" s="157">
        <f>IF($N$372="snížená",$J$372,0)</f>
        <v>0</v>
      </c>
      <c r="BG372" s="157">
        <f>IF($N$372="zákl. přenesená",$J$372,0)</f>
        <v>0</v>
      </c>
      <c r="BH372" s="157">
        <f>IF($N$372="sníž. přenesená",$J$372,0)</f>
        <v>0</v>
      </c>
      <c r="BI372" s="157">
        <f>IF($N$372="nulová",$J$372,0)</f>
        <v>0</v>
      </c>
      <c r="BJ372" s="89" t="s">
        <v>23</v>
      </c>
      <c r="BK372" s="157">
        <f>ROUND($I$372*$H$372,2)</f>
        <v>5479.43</v>
      </c>
      <c r="BL372" s="89" t="s">
        <v>262</v>
      </c>
      <c r="BM372" s="89" t="s">
        <v>510</v>
      </c>
    </row>
    <row r="373" spans="2:65" s="6" customFormat="1" ht="16.5" customHeight="1" x14ac:dyDescent="0.3">
      <c r="B373" s="23"/>
      <c r="C373" s="24"/>
      <c r="D373" s="160" t="s">
        <v>152</v>
      </c>
      <c r="E373" s="24"/>
      <c r="F373" s="183" t="s">
        <v>511</v>
      </c>
      <c r="G373" s="24"/>
      <c r="H373" s="24"/>
      <c r="I373" s="285"/>
      <c r="J373" s="24"/>
      <c r="K373" s="24"/>
      <c r="L373" s="43"/>
      <c r="M373" s="56"/>
      <c r="N373" s="24"/>
      <c r="O373" s="24"/>
      <c r="P373" s="24"/>
      <c r="Q373" s="24"/>
      <c r="R373" s="24"/>
      <c r="S373" s="24"/>
      <c r="T373" s="57"/>
      <c r="AT373" s="6" t="s">
        <v>152</v>
      </c>
      <c r="AU373" s="6" t="s">
        <v>83</v>
      </c>
    </row>
    <row r="374" spans="2:65" s="6" customFormat="1" ht="15.75" customHeight="1" x14ac:dyDescent="0.3">
      <c r="B374" s="158"/>
      <c r="C374" s="159"/>
      <c r="D374" s="168" t="s">
        <v>143</v>
      </c>
      <c r="E374" s="159"/>
      <c r="F374" s="161" t="s">
        <v>512</v>
      </c>
      <c r="G374" s="159"/>
      <c r="H374" s="159"/>
      <c r="I374" s="282"/>
      <c r="J374" s="159"/>
      <c r="K374" s="159"/>
      <c r="L374" s="162"/>
      <c r="M374" s="163"/>
      <c r="N374" s="159"/>
      <c r="O374" s="159"/>
      <c r="P374" s="159"/>
      <c r="Q374" s="159"/>
      <c r="R374" s="159"/>
      <c r="S374" s="159"/>
      <c r="T374" s="164"/>
      <c r="AT374" s="165" t="s">
        <v>143</v>
      </c>
      <c r="AU374" s="165" t="s">
        <v>83</v>
      </c>
      <c r="AV374" s="165" t="s">
        <v>23</v>
      </c>
      <c r="AW374" s="165" t="s">
        <v>90</v>
      </c>
      <c r="AX374" s="165" t="s">
        <v>75</v>
      </c>
      <c r="AY374" s="165" t="s">
        <v>134</v>
      </c>
    </row>
    <row r="375" spans="2:65" s="6" customFormat="1" ht="15.75" customHeight="1" x14ac:dyDescent="0.3">
      <c r="B375" s="158"/>
      <c r="C375" s="159"/>
      <c r="D375" s="168" t="s">
        <v>143</v>
      </c>
      <c r="E375" s="159"/>
      <c r="F375" s="161" t="s">
        <v>144</v>
      </c>
      <c r="G375" s="159"/>
      <c r="H375" s="159"/>
      <c r="I375" s="282"/>
      <c r="J375" s="159"/>
      <c r="K375" s="159"/>
      <c r="L375" s="162"/>
      <c r="M375" s="163"/>
      <c r="N375" s="159"/>
      <c r="O375" s="159"/>
      <c r="P375" s="159"/>
      <c r="Q375" s="159"/>
      <c r="R375" s="159"/>
      <c r="S375" s="159"/>
      <c r="T375" s="164"/>
      <c r="AT375" s="165" t="s">
        <v>143</v>
      </c>
      <c r="AU375" s="165" t="s">
        <v>83</v>
      </c>
      <c r="AV375" s="165" t="s">
        <v>23</v>
      </c>
      <c r="AW375" s="165" t="s">
        <v>90</v>
      </c>
      <c r="AX375" s="165" t="s">
        <v>75</v>
      </c>
      <c r="AY375" s="165" t="s">
        <v>134</v>
      </c>
    </row>
    <row r="376" spans="2:65" s="6" customFormat="1" ht="15.75" customHeight="1" x14ac:dyDescent="0.3">
      <c r="B376" s="166"/>
      <c r="C376" s="167"/>
      <c r="D376" s="168" t="s">
        <v>143</v>
      </c>
      <c r="E376" s="167"/>
      <c r="F376" s="169" t="s">
        <v>286</v>
      </c>
      <c r="G376" s="167"/>
      <c r="H376" s="170">
        <v>219.17699999999999</v>
      </c>
      <c r="I376" s="283"/>
      <c r="J376" s="167"/>
      <c r="K376" s="167"/>
      <c r="L376" s="171"/>
      <c r="M376" s="172"/>
      <c r="N376" s="167"/>
      <c r="O376" s="167"/>
      <c r="P376" s="167"/>
      <c r="Q376" s="167"/>
      <c r="R376" s="167"/>
      <c r="S376" s="167"/>
      <c r="T376" s="173"/>
      <c r="AT376" s="174" t="s">
        <v>143</v>
      </c>
      <c r="AU376" s="174" t="s">
        <v>83</v>
      </c>
      <c r="AV376" s="174" t="s">
        <v>83</v>
      </c>
      <c r="AW376" s="174" t="s">
        <v>90</v>
      </c>
      <c r="AX376" s="174" t="s">
        <v>75</v>
      </c>
      <c r="AY376" s="174" t="s">
        <v>134</v>
      </c>
    </row>
    <row r="377" spans="2:65" s="6" customFormat="1" ht="15.75" customHeight="1" x14ac:dyDescent="0.3">
      <c r="B377" s="175"/>
      <c r="C377" s="176"/>
      <c r="D377" s="168" t="s">
        <v>143</v>
      </c>
      <c r="E377" s="176"/>
      <c r="F377" s="177" t="s">
        <v>146</v>
      </c>
      <c r="G377" s="176"/>
      <c r="H377" s="178">
        <v>219.17699999999999</v>
      </c>
      <c r="I377" s="284"/>
      <c r="J377" s="176"/>
      <c r="K377" s="176"/>
      <c r="L377" s="179"/>
      <c r="M377" s="180"/>
      <c r="N377" s="176"/>
      <c r="O377" s="176"/>
      <c r="P377" s="176"/>
      <c r="Q377" s="176"/>
      <c r="R377" s="176"/>
      <c r="S377" s="176"/>
      <c r="T377" s="181"/>
      <c r="AT377" s="182" t="s">
        <v>143</v>
      </c>
      <c r="AU377" s="182" t="s">
        <v>83</v>
      </c>
      <c r="AV377" s="182" t="s">
        <v>141</v>
      </c>
      <c r="AW377" s="182" t="s">
        <v>90</v>
      </c>
      <c r="AX377" s="182" t="s">
        <v>23</v>
      </c>
      <c r="AY377" s="182" t="s">
        <v>134</v>
      </c>
    </row>
    <row r="378" spans="2:65" s="6" customFormat="1" ht="15.75" customHeight="1" x14ac:dyDescent="0.3">
      <c r="B378" s="23"/>
      <c r="C378" s="146" t="s">
        <v>513</v>
      </c>
      <c r="D378" s="146" t="s">
        <v>137</v>
      </c>
      <c r="E378" s="147" t="s">
        <v>514</v>
      </c>
      <c r="F378" s="148" t="s">
        <v>515</v>
      </c>
      <c r="G378" s="149" t="s">
        <v>140</v>
      </c>
      <c r="H378" s="150">
        <v>173.11</v>
      </c>
      <c r="I378" s="281">
        <v>80</v>
      </c>
      <c r="J378" s="152">
        <f>ROUND($I$378*$H$378,2)</f>
        <v>13848.8</v>
      </c>
      <c r="K378" s="148" t="s">
        <v>150</v>
      </c>
      <c r="L378" s="43"/>
      <c r="M378" s="153"/>
      <c r="N378" s="154" t="s">
        <v>46</v>
      </c>
      <c r="O378" s="24"/>
      <c r="P378" s="155">
        <f>$O$378*$H$378</f>
        <v>0</v>
      </c>
      <c r="Q378" s="155">
        <v>2.7E-4</v>
      </c>
      <c r="R378" s="155">
        <f>$Q$378*$H$378</f>
        <v>4.6739700000000002E-2</v>
      </c>
      <c r="S378" s="155">
        <v>0</v>
      </c>
      <c r="T378" s="156">
        <f>$S$378*$H$378</f>
        <v>0</v>
      </c>
      <c r="AR378" s="89" t="s">
        <v>262</v>
      </c>
      <c r="AT378" s="89" t="s">
        <v>137</v>
      </c>
      <c r="AU378" s="89" t="s">
        <v>83</v>
      </c>
      <c r="AY378" s="6" t="s">
        <v>134</v>
      </c>
      <c r="BE378" s="157">
        <f>IF($N$378="základní",$J$378,0)</f>
        <v>13848.8</v>
      </c>
      <c r="BF378" s="157">
        <f>IF($N$378="snížená",$J$378,0)</f>
        <v>0</v>
      </c>
      <c r="BG378" s="157">
        <f>IF($N$378="zákl. přenesená",$J$378,0)</f>
        <v>0</v>
      </c>
      <c r="BH378" s="157">
        <f>IF($N$378="sníž. přenesená",$J$378,0)</f>
        <v>0</v>
      </c>
      <c r="BI378" s="157">
        <f>IF($N$378="nulová",$J$378,0)</f>
        <v>0</v>
      </c>
      <c r="BJ378" s="89" t="s">
        <v>23</v>
      </c>
      <c r="BK378" s="157">
        <f>ROUND($I$378*$H$378,2)</f>
        <v>13848.8</v>
      </c>
      <c r="BL378" s="89" t="s">
        <v>262</v>
      </c>
      <c r="BM378" s="89" t="s">
        <v>516</v>
      </c>
    </row>
    <row r="379" spans="2:65" s="6" customFormat="1" ht="16.5" customHeight="1" x14ac:dyDescent="0.3">
      <c r="B379" s="23"/>
      <c r="C379" s="24"/>
      <c r="D379" s="160" t="s">
        <v>152</v>
      </c>
      <c r="E379" s="24"/>
      <c r="F379" s="183" t="s">
        <v>517</v>
      </c>
      <c r="G379" s="24"/>
      <c r="H379" s="24"/>
      <c r="I379" s="285"/>
      <c r="J379" s="24"/>
      <c r="K379" s="24"/>
      <c r="L379" s="43"/>
      <c r="M379" s="56"/>
      <c r="N379" s="24"/>
      <c r="O379" s="24"/>
      <c r="P379" s="24"/>
      <c r="Q379" s="24"/>
      <c r="R379" s="24"/>
      <c r="S379" s="24"/>
      <c r="T379" s="57"/>
      <c r="AT379" s="6" t="s">
        <v>152</v>
      </c>
      <c r="AU379" s="6" t="s">
        <v>83</v>
      </c>
    </row>
    <row r="380" spans="2:65" s="6" customFormat="1" ht="15.75" customHeight="1" x14ac:dyDescent="0.3">
      <c r="B380" s="158"/>
      <c r="C380" s="159"/>
      <c r="D380" s="168" t="s">
        <v>143</v>
      </c>
      <c r="E380" s="159"/>
      <c r="F380" s="161" t="s">
        <v>209</v>
      </c>
      <c r="G380" s="159"/>
      <c r="H380" s="159"/>
      <c r="I380" s="282"/>
      <c r="J380" s="159"/>
      <c r="K380" s="159"/>
      <c r="L380" s="162"/>
      <c r="M380" s="163"/>
      <c r="N380" s="159"/>
      <c r="O380" s="159"/>
      <c r="P380" s="159"/>
      <c r="Q380" s="159"/>
      <c r="R380" s="159"/>
      <c r="S380" s="159"/>
      <c r="T380" s="164"/>
      <c r="AT380" s="165" t="s">
        <v>143</v>
      </c>
      <c r="AU380" s="165" t="s">
        <v>83</v>
      </c>
      <c r="AV380" s="165" t="s">
        <v>23</v>
      </c>
      <c r="AW380" s="165" t="s">
        <v>90</v>
      </c>
      <c r="AX380" s="165" t="s">
        <v>75</v>
      </c>
      <c r="AY380" s="165" t="s">
        <v>134</v>
      </c>
    </row>
    <row r="381" spans="2:65" s="6" customFormat="1" ht="15.75" customHeight="1" x14ac:dyDescent="0.3">
      <c r="B381" s="166"/>
      <c r="C381" s="167"/>
      <c r="D381" s="168" t="s">
        <v>143</v>
      </c>
      <c r="E381" s="167"/>
      <c r="F381" s="169" t="s">
        <v>518</v>
      </c>
      <c r="G381" s="167"/>
      <c r="H381" s="170">
        <v>123.65</v>
      </c>
      <c r="I381" s="283"/>
      <c r="J381" s="167"/>
      <c r="K381" s="167"/>
      <c r="L381" s="171"/>
      <c r="M381" s="172"/>
      <c r="N381" s="167"/>
      <c r="O381" s="167"/>
      <c r="P381" s="167"/>
      <c r="Q381" s="167"/>
      <c r="R381" s="167"/>
      <c r="S381" s="167"/>
      <c r="T381" s="173"/>
      <c r="AT381" s="174" t="s">
        <v>143</v>
      </c>
      <c r="AU381" s="174" t="s">
        <v>83</v>
      </c>
      <c r="AV381" s="174" t="s">
        <v>83</v>
      </c>
      <c r="AW381" s="174" t="s">
        <v>90</v>
      </c>
      <c r="AX381" s="174" t="s">
        <v>75</v>
      </c>
      <c r="AY381" s="174" t="s">
        <v>134</v>
      </c>
    </row>
    <row r="382" spans="2:65" s="6" customFormat="1" ht="15.75" customHeight="1" x14ac:dyDescent="0.3">
      <c r="B382" s="175"/>
      <c r="C382" s="176"/>
      <c r="D382" s="168" t="s">
        <v>143</v>
      </c>
      <c r="E382" s="176"/>
      <c r="F382" s="177" t="s">
        <v>146</v>
      </c>
      <c r="G382" s="176"/>
      <c r="H382" s="178">
        <v>123.65</v>
      </c>
      <c r="I382" s="284"/>
      <c r="J382" s="176"/>
      <c r="K382" s="176"/>
      <c r="L382" s="179"/>
      <c r="M382" s="180"/>
      <c r="N382" s="176"/>
      <c r="O382" s="176"/>
      <c r="P382" s="176"/>
      <c r="Q382" s="176"/>
      <c r="R382" s="176"/>
      <c r="S382" s="176"/>
      <c r="T382" s="181"/>
      <c r="AT382" s="182" t="s">
        <v>143</v>
      </c>
      <c r="AU382" s="182" t="s">
        <v>83</v>
      </c>
      <c r="AV382" s="182" t="s">
        <v>141</v>
      </c>
      <c r="AW382" s="182" t="s">
        <v>90</v>
      </c>
      <c r="AX382" s="182" t="s">
        <v>75</v>
      </c>
      <c r="AY382" s="182" t="s">
        <v>134</v>
      </c>
    </row>
    <row r="383" spans="2:65" s="6" customFormat="1" ht="15.75" customHeight="1" x14ac:dyDescent="0.3">
      <c r="B383" s="158"/>
      <c r="C383" s="159"/>
      <c r="D383" s="168" t="s">
        <v>143</v>
      </c>
      <c r="E383" s="159"/>
      <c r="F383" s="161" t="s">
        <v>519</v>
      </c>
      <c r="G383" s="159"/>
      <c r="H383" s="159"/>
      <c r="I383" s="282"/>
      <c r="J383" s="159"/>
      <c r="K383" s="159"/>
      <c r="L383" s="162"/>
      <c r="M383" s="163"/>
      <c r="N383" s="159"/>
      <c r="O383" s="159"/>
      <c r="P383" s="159"/>
      <c r="Q383" s="159"/>
      <c r="R383" s="159"/>
      <c r="S383" s="159"/>
      <c r="T383" s="164"/>
      <c r="AT383" s="165" t="s">
        <v>143</v>
      </c>
      <c r="AU383" s="165" t="s">
        <v>83</v>
      </c>
      <c r="AV383" s="165" t="s">
        <v>23</v>
      </c>
      <c r="AW383" s="165" t="s">
        <v>90</v>
      </c>
      <c r="AX383" s="165" t="s">
        <v>75</v>
      </c>
      <c r="AY383" s="165" t="s">
        <v>134</v>
      </c>
    </row>
    <row r="384" spans="2:65" s="6" customFormat="1" ht="15.75" customHeight="1" x14ac:dyDescent="0.3">
      <c r="B384" s="166"/>
      <c r="C384" s="167"/>
      <c r="D384" s="168" t="s">
        <v>143</v>
      </c>
      <c r="E384" s="167"/>
      <c r="F384" s="169" t="s">
        <v>520</v>
      </c>
      <c r="G384" s="167"/>
      <c r="H384" s="170">
        <v>173.11</v>
      </c>
      <c r="I384" s="283"/>
      <c r="J384" s="167"/>
      <c r="K384" s="167"/>
      <c r="L384" s="171"/>
      <c r="M384" s="172"/>
      <c r="N384" s="167"/>
      <c r="O384" s="167"/>
      <c r="P384" s="167"/>
      <c r="Q384" s="167"/>
      <c r="R384" s="167"/>
      <c r="S384" s="167"/>
      <c r="T384" s="173"/>
      <c r="AT384" s="174" t="s">
        <v>143</v>
      </c>
      <c r="AU384" s="174" t="s">
        <v>83</v>
      </c>
      <c r="AV384" s="174" t="s">
        <v>83</v>
      </c>
      <c r="AW384" s="174" t="s">
        <v>90</v>
      </c>
      <c r="AX384" s="174" t="s">
        <v>75</v>
      </c>
      <c r="AY384" s="174" t="s">
        <v>134</v>
      </c>
    </row>
    <row r="385" spans="2:65" s="6" customFormat="1" ht="15.75" customHeight="1" x14ac:dyDescent="0.3">
      <c r="B385" s="175"/>
      <c r="C385" s="176"/>
      <c r="D385" s="168" t="s">
        <v>143</v>
      </c>
      <c r="E385" s="176"/>
      <c r="F385" s="177" t="s">
        <v>146</v>
      </c>
      <c r="G385" s="176"/>
      <c r="H385" s="178">
        <v>173.11</v>
      </c>
      <c r="I385" s="284"/>
      <c r="J385" s="176"/>
      <c r="K385" s="176"/>
      <c r="L385" s="179"/>
      <c r="M385" s="180"/>
      <c r="N385" s="176"/>
      <c r="O385" s="176"/>
      <c r="P385" s="176"/>
      <c r="Q385" s="176"/>
      <c r="R385" s="176"/>
      <c r="S385" s="176"/>
      <c r="T385" s="181"/>
      <c r="AT385" s="182" t="s">
        <v>143</v>
      </c>
      <c r="AU385" s="182" t="s">
        <v>83</v>
      </c>
      <c r="AV385" s="182" t="s">
        <v>141</v>
      </c>
      <c r="AW385" s="182" t="s">
        <v>90</v>
      </c>
      <c r="AX385" s="182" t="s">
        <v>23</v>
      </c>
      <c r="AY385" s="182" t="s">
        <v>134</v>
      </c>
    </row>
    <row r="386" spans="2:65" s="6" customFormat="1" ht="15.75" customHeight="1" x14ac:dyDescent="0.3">
      <c r="B386" s="23"/>
      <c r="C386" s="185" t="s">
        <v>521</v>
      </c>
      <c r="D386" s="185" t="s">
        <v>393</v>
      </c>
      <c r="E386" s="186" t="s">
        <v>522</v>
      </c>
      <c r="F386" s="187" t="s">
        <v>523</v>
      </c>
      <c r="G386" s="188" t="s">
        <v>140</v>
      </c>
      <c r="H386" s="189">
        <v>181.76599999999999</v>
      </c>
      <c r="I386" s="287">
        <v>610</v>
      </c>
      <c r="J386" s="190">
        <f>ROUND($I$386*$H$386,2)</f>
        <v>110877.26</v>
      </c>
      <c r="K386" s="187" t="s">
        <v>150</v>
      </c>
      <c r="L386" s="191"/>
      <c r="M386" s="192"/>
      <c r="N386" s="193" t="s">
        <v>46</v>
      </c>
      <c r="O386" s="24"/>
      <c r="P386" s="155">
        <f>$O$386*$H$386</f>
        <v>0</v>
      </c>
      <c r="Q386" s="155">
        <v>2E-3</v>
      </c>
      <c r="R386" s="155">
        <f>$Q$386*$H$386</f>
        <v>0.36353199999999997</v>
      </c>
      <c r="S386" s="155">
        <v>0</v>
      </c>
      <c r="T386" s="156">
        <f>$S$386*$H$386</f>
        <v>0</v>
      </c>
      <c r="AR386" s="89" t="s">
        <v>363</v>
      </c>
      <c r="AT386" s="89" t="s">
        <v>393</v>
      </c>
      <c r="AU386" s="89" t="s">
        <v>83</v>
      </c>
      <c r="AY386" s="6" t="s">
        <v>134</v>
      </c>
      <c r="BE386" s="157">
        <f>IF($N$386="základní",$J$386,0)</f>
        <v>110877.26</v>
      </c>
      <c r="BF386" s="157">
        <f>IF($N$386="snížená",$J$386,0)</f>
        <v>0</v>
      </c>
      <c r="BG386" s="157">
        <f>IF($N$386="zákl. přenesená",$J$386,0)</f>
        <v>0</v>
      </c>
      <c r="BH386" s="157">
        <f>IF($N$386="sníž. přenesená",$J$386,0)</f>
        <v>0</v>
      </c>
      <c r="BI386" s="157">
        <f>IF($N$386="nulová",$J$386,0)</f>
        <v>0</v>
      </c>
      <c r="BJ386" s="89" t="s">
        <v>23</v>
      </c>
      <c r="BK386" s="157">
        <f>ROUND($I$386*$H$386,2)</f>
        <v>110877.26</v>
      </c>
      <c r="BL386" s="89" t="s">
        <v>262</v>
      </c>
      <c r="BM386" s="89" t="s">
        <v>524</v>
      </c>
    </row>
    <row r="387" spans="2:65" s="6" customFormat="1" ht="16.5" customHeight="1" x14ac:dyDescent="0.3">
      <c r="B387" s="23"/>
      <c r="C387" s="24"/>
      <c r="D387" s="160" t="s">
        <v>152</v>
      </c>
      <c r="E387" s="24"/>
      <c r="F387" s="183" t="s">
        <v>525</v>
      </c>
      <c r="G387" s="24"/>
      <c r="H387" s="24"/>
      <c r="I387" s="285"/>
      <c r="J387" s="24"/>
      <c r="K387" s="24"/>
      <c r="L387" s="43"/>
      <c r="M387" s="56"/>
      <c r="N387" s="24"/>
      <c r="O387" s="24"/>
      <c r="P387" s="24"/>
      <c r="Q387" s="24"/>
      <c r="R387" s="24"/>
      <c r="S387" s="24"/>
      <c r="T387" s="57"/>
      <c r="AT387" s="6" t="s">
        <v>152</v>
      </c>
      <c r="AU387" s="6" t="s">
        <v>83</v>
      </c>
    </row>
    <row r="388" spans="2:65" s="6" customFormat="1" ht="15.75" customHeight="1" x14ac:dyDescent="0.3">
      <c r="B388" s="158"/>
      <c r="C388" s="159"/>
      <c r="D388" s="168" t="s">
        <v>143</v>
      </c>
      <c r="E388" s="159"/>
      <c r="F388" s="161" t="s">
        <v>209</v>
      </c>
      <c r="G388" s="159"/>
      <c r="H388" s="159"/>
      <c r="I388" s="282"/>
      <c r="J388" s="159"/>
      <c r="K388" s="159"/>
      <c r="L388" s="162"/>
      <c r="M388" s="163"/>
      <c r="N388" s="159"/>
      <c r="O388" s="159"/>
      <c r="P388" s="159"/>
      <c r="Q388" s="159"/>
      <c r="R388" s="159"/>
      <c r="S388" s="159"/>
      <c r="T388" s="164"/>
      <c r="AT388" s="165" t="s">
        <v>143</v>
      </c>
      <c r="AU388" s="165" t="s">
        <v>83</v>
      </c>
      <c r="AV388" s="165" t="s">
        <v>23</v>
      </c>
      <c r="AW388" s="165" t="s">
        <v>90</v>
      </c>
      <c r="AX388" s="165" t="s">
        <v>75</v>
      </c>
      <c r="AY388" s="165" t="s">
        <v>134</v>
      </c>
    </row>
    <row r="389" spans="2:65" s="6" customFormat="1" ht="15.75" customHeight="1" x14ac:dyDescent="0.3">
      <c r="B389" s="166"/>
      <c r="C389" s="167"/>
      <c r="D389" s="168" t="s">
        <v>143</v>
      </c>
      <c r="E389" s="167"/>
      <c r="F389" s="169" t="s">
        <v>518</v>
      </c>
      <c r="G389" s="167"/>
      <c r="H389" s="170">
        <v>123.65</v>
      </c>
      <c r="I389" s="283"/>
      <c r="J389" s="167"/>
      <c r="K389" s="167"/>
      <c r="L389" s="171"/>
      <c r="M389" s="172"/>
      <c r="N389" s="167"/>
      <c r="O389" s="167"/>
      <c r="P389" s="167"/>
      <c r="Q389" s="167"/>
      <c r="R389" s="167"/>
      <c r="S389" s="167"/>
      <c r="T389" s="173"/>
      <c r="AT389" s="174" t="s">
        <v>143</v>
      </c>
      <c r="AU389" s="174" t="s">
        <v>83</v>
      </c>
      <c r="AV389" s="174" t="s">
        <v>83</v>
      </c>
      <c r="AW389" s="174" t="s">
        <v>90</v>
      </c>
      <c r="AX389" s="174" t="s">
        <v>75</v>
      </c>
      <c r="AY389" s="174" t="s">
        <v>134</v>
      </c>
    </row>
    <row r="390" spans="2:65" s="6" customFormat="1" ht="15.75" customHeight="1" x14ac:dyDescent="0.3">
      <c r="B390" s="175"/>
      <c r="C390" s="176"/>
      <c r="D390" s="168" t="s">
        <v>143</v>
      </c>
      <c r="E390" s="176"/>
      <c r="F390" s="177" t="s">
        <v>146</v>
      </c>
      <c r="G390" s="176"/>
      <c r="H390" s="178">
        <v>123.65</v>
      </c>
      <c r="I390" s="284"/>
      <c r="J390" s="176"/>
      <c r="K390" s="176"/>
      <c r="L390" s="179"/>
      <c r="M390" s="180"/>
      <c r="N390" s="176"/>
      <c r="O390" s="176"/>
      <c r="P390" s="176"/>
      <c r="Q390" s="176"/>
      <c r="R390" s="176"/>
      <c r="S390" s="176"/>
      <c r="T390" s="181"/>
      <c r="AT390" s="182" t="s">
        <v>143</v>
      </c>
      <c r="AU390" s="182" t="s">
        <v>83</v>
      </c>
      <c r="AV390" s="182" t="s">
        <v>141</v>
      </c>
      <c r="AW390" s="182" t="s">
        <v>90</v>
      </c>
      <c r="AX390" s="182" t="s">
        <v>75</v>
      </c>
      <c r="AY390" s="182" t="s">
        <v>134</v>
      </c>
    </row>
    <row r="391" spans="2:65" s="6" customFormat="1" ht="15.75" customHeight="1" x14ac:dyDescent="0.3">
      <c r="B391" s="158"/>
      <c r="C391" s="159"/>
      <c r="D391" s="168" t="s">
        <v>143</v>
      </c>
      <c r="E391" s="159"/>
      <c r="F391" s="161" t="s">
        <v>519</v>
      </c>
      <c r="G391" s="159"/>
      <c r="H391" s="159"/>
      <c r="I391" s="282"/>
      <c r="J391" s="159"/>
      <c r="K391" s="159"/>
      <c r="L391" s="162"/>
      <c r="M391" s="163"/>
      <c r="N391" s="159"/>
      <c r="O391" s="159"/>
      <c r="P391" s="159"/>
      <c r="Q391" s="159"/>
      <c r="R391" s="159"/>
      <c r="S391" s="159"/>
      <c r="T391" s="164"/>
      <c r="AT391" s="165" t="s">
        <v>143</v>
      </c>
      <c r="AU391" s="165" t="s">
        <v>83</v>
      </c>
      <c r="AV391" s="165" t="s">
        <v>23</v>
      </c>
      <c r="AW391" s="165" t="s">
        <v>90</v>
      </c>
      <c r="AX391" s="165" t="s">
        <v>75</v>
      </c>
      <c r="AY391" s="165" t="s">
        <v>134</v>
      </c>
    </row>
    <row r="392" spans="2:65" s="6" customFormat="1" ht="15.75" customHeight="1" x14ac:dyDescent="0.3">
      <c r="B392" s="166"/>
      <c r="C392" s="167"/>
      <c r="D392" s="168" t="s">
        <v>143</v>
      </c>
      <c r="E392" s="167"/>
      <c r="F392" s="169" t="s">
        <v>520</v>
      </c>
      <c r="G392" s="167"/>
      <c r="H392" s="170">
        <v>173.11</v>
      </c>
      <c r="I392" s="283"/>
      <c r="J392" s="167"/>
      <c r="K392" s="167"/>
      <c r="L392" s="171"/>
      <c r="M392" s="172"/>
      <c r="N392" s="167"/>
      <c r="O392" s="167"/>
      <c r="P392" s="167"/>
      <c r="Q392" s="167"/>
      <c r="R392" s="167"/>
      <c r="S392" s="167"/>
      <c r="T392" s="173"/>
      <c r="AT392" s="174" t="s">
        <v>143</v>
      </c>
      <c r="AU392" s="174" t="s">
        <v>83</v>
      </c>
      <c r="AV392" s="174" t="s">
        <v>83</v>
      </c>
      <c r="AW392" s="174" t="s">
        <v>90</v>
      </c>
      <c r="AX392" s="174" t="s">
        <v>75</v>
      </c>
      <c r="AY392" s="174" t="s">
        <v>134</v>
      </c>
    </row>
    <row r="393" spans="2:65" s="6" customFormat="1" ht="15.75" customHeight="1" x14ac:dyDescent="0.3">
      <c r="B393" s="175"/>
      <c r="C393" s="176"/>
      <c r="D393" s="168" t="s">
        <v>143</v>
      </c>
      <c r="E393" s="176"/>
      <c r="F393" s="177" t="s">
        <v>146</v>
      </c>
      <c r="G393" s="176"/>
      <c r="H393" s="178">
        <v>173.11</v>
      </c>
      <c r="I393" s="284"/>
      <c r="J393" s="176"/>
      <c r="K393" s="176"/>
      <c r="L393" s="179"/>
      <c r="M393" s="180"/>
      <c r="N393" s="176"/>
      <c r="O393" s="176"/>
      <c r="P393" s="176"/>
      <c r="Q393" s="176"/>
      <c r="R393" s="176"/>
      <c r="S393" s="176"/>
      <c r="T393" s="181"/>
      <c r="AT393" s="182" t="s">
        <v>143</v>
      </c>
      <c r="AU393" s="182" t="s">
        <v>83</v>
      </c>
      <c r="AV393" s="182" t="s">
        <v>141</v>
      </c>
      <c r="AW393" s="182" t="s">
        <v>90</v>
      </c>
      <c r="AX393" s="182" t="s">
        <v>75</v>
      </c>
      <c r="AY393" s="182" t="s">
        <v>134</v>
      </c>
    </row>
    <row r="394" spans="2:65" s="6" customFormat="1" ht="15.75" customHeight="1" x14ac:dyDescent="0.3">
      <c r="B394" s="166"/>
      <c r="C394" s="167"/>
      <c r="D394" s="168" t="s">
        <v>143</v>
      </c>
      <c r="E394" s="167"/>
      <c r="F394" s="169" t="s">
        <v>526</v>
      </c>
      <c r="G394" s="167"/>
      <c r="H394" s="170">
        <v>181.76599999999999</v>
      </c>
      <c r="I394" s="283"/>
      <c r="J394" s="167"/>
      <c r="K394" s="167"/>
      <c r="L394" s="171"/>
      <c r="M394" s="172"/>
      <c r="N394" s="167"/>
      <c r="O394" s="167"/>
      <c r="P394" s="167"/>
      <c r="Q394" s="167"/>
      <c r="R394" s="167"/>
      <c r="S394" s="167"/>
      <c r="T394" s="173"/>
      <c r="AT394" s="174" t="s">
        <v>143</v>
      </c>
      <c r="AU394" s="174" t="s">
        <v>83</v>
      </c>
      <c r="AV394" s="174" t="s">
        <v>83</v>
      </c>
      <c r="AW394" s="174" t="s">
        <v>90</v>
      </c>
      <c r="AX394" s="174" t="s">
        <v>75</v>
      </c>
      <c r="AY394" s="174" t="s">
        <v>134</v>
      </c>
    </row>
    <row r="395" spans="2:65" s="6" customFormat="1" ht="15.75" customHeight="1" x14ac:dyDescent="0.3">
      <c r="B395" s="175"/>
      <c r="C395" s="176"/>
      <c r="D395" s="168" t="s">
        <v>143</v>
      </c>
      <c r="E395" s="176"/>
      <c r="F395" s="177" t="s">
        <v>146</v>
      </c>
      <c r="G395" s="176"/>
      <c r="H395" s="178">
        <v>181.76599999999999</v>
      </c>
      <c r="I395" s="284"/>
      <c r="J395" s="176"/>
      <c r="K395" s="176"/>
      <c r="L395" s="179"/>
      <c r="M395" s="180"/>
      <c r="N395" s="176"/>
      <c r="O395" s="176"/>
      <c r="P395" s="176"/>
      <c r="Q395" s="176"/>
      <c r="R395" s="176"/>
      <c r="S395" s="176"/>
      <c r="T395" s="181"/>
      <c r="AT395" s="182" t="s">
        <v>143</v>
      </c>
      <c r="AU395" s="182" t="s">
        <v>83</v>
      </c>
      <c r="AV395" s="182" t="s">
        <v>141</v>
      </c>
      <c r="AW395" s="182" t="s">
        <v>90</v>
      </c>
      <c r="AX395" s="182" t="s">
        <v>23</v>
      </c>
      <c r="AY395" s="182" t="s">
        <v>134</v>
      </c>
    </row>
    <row r="396" spans="2:65" s="6" customFormat="1" ht="15.75" customHeight="1" x14ac:dyDescent="0.3">
      <c r="B396" s="23"/>
      <c r="C396" s="146" t="s">
        <v>527</v>
      </c>
      <c r="D396" s="146" t="s">
        <v>137</v>
      </c>
      <c r="E396" s="147" t="s">
        <v>528</v>
      </c>
      <c r="F396" s="148" t="s">
        <v>529</v>
      </c>
      <c r="G396" s="149" t="s">
        <v>140</v>
      </c>
      <c r="H396" s="150">
        <v>111.342</v>
      </c>
      <c r="I396" s="281">
        <v>160</v>
      </c>
      <c r="J396" s="152">
        <f>ROUND($I$396*$H$396,2)</f>
        <v>17814.72</v>
      </c>
      <c r="K396" s="148" t="s">
        <v>150</v>
      </c>
      <c r="L396" s="43"/>
      <c r="M396" s="153"/>
      <c r="N396" s="154" t="s">
        <v>46</v>
      </c>
      <c r="O396" s="24"/>
      <c r="P396" s="155">
        <f>$O$396*$H$396</f>
        <v>0</v>
      </c>
      <c r="Q396" s="155">
        <v>4.0999999999999999E-4</v>
      </c>
      <c r="R396" s="155">
        <f>$Q$396*$H$396</f>
        <v>4.5650219999999998E-2</v>
      </c>
      <c r="S396" s="155">
        <v>0</v>
      </c>
      <c r="T396" s="156">
        <f>$S$396*$H$396</f>
        <v>0</v>
      </c>
      <c r="AR396" s="89" t="s">
        <v>262</v>
      </c>
      <c r="AT396" s="89" t="s">
        <v>137</v>
      </c>
      <c r="AU396" s="89" t="s">
        <v>83</v>
      </c>
      <c r="AY396" s="6" t="s">
        <v>134</v>
      </c>
      <c r="BE396" s="157">
        <f>IF($N$396="základní",$J$396,0)</f>
        <v>17814.72</v>
      </c>
      <c r="BF396" s="157">
        <f>IF($N$396="snížená",$J$396,0)</f>
        <v>0</v>
      </c>
      <c r="BG396" s="157">
        <f>IF($N$396="zákl. přenesená",$J$396,0)</f>
        <v>0</v>
      </c>
      <c r="BH396" s="157">
        <f>IF($N$396="sníž. přenesená",$J$396,0)</f>
        <v>0</v>
      </c>
      <c r="BI396" s="157">
        <f>IF($N$396="nulová",$J$396,0)</f>
        <v>0</v>
      </c>
      <c r="BJ396" s="89" t="s">
        <v>23</v>
      </c>
      <c r="BK396" s="157">
        <f>ROUND($I$396*$H$396,2)</f>
        <v>17814.72</v>
      </c>
      <c r="BL396" s="89" t="s">
        <v>262</v>
      </c>
      <c r="BM396" s="89" t="s">
        <v>530</v>
      </c>
    </row>
    <row r="397" spans="2:65" s="6" customFormat="1" ht="16.5" customHeight="1" x14ac:dyDescent="0.3">
      <c r="B397" s="23"/>
      <c r="C397" s="24"/>
      <c r="D397" s="160" t="s">
        <v>152</v>
      </c>
      <c r="E397" s="24"/>
      <c r="F397" s="183" t="s">
        <v>531</v>
      </c>
      <c r="G397" s="24"/>
      <c r="H397" s="24"/>
      <c r="I397" s="285"/>
      <c r="J397" s="24"/>
      <c r="K397" s="24"/>
      <c r="L397" s="43"/>
      <c r="M397" s="56"/>
      <c r="N397" s="24"/>
      <c r="O397" s="24"/>
      <c r="P397" s="24"/>
      <c r="Q397" s="24"/>
      <c r="R397" s="24"/>
      <c r="S397" s="24"/>
      <c r="T397" s="57"/>
      <c r="AT397" s="6" t="s">
        <v>152</v>
      </c>
      <c r="AU397" s="6" t="s">
        <v>83</v>
      </c>
    </row>
    <row r="398" spans="2:65" s="6" customFormat="1" ht="15.75" customHeight="1" x14ac:dyDescent="0.3">
      <c r="B398" s="158"/>
      <c r="C398" s="159"/>
      <c r="D398" s="168" t="s">
        <v>143</v>
      </c>
      <c r="E398" s="159"/>
      <c r="F398" s="161" t="s">
        <v>209</v>
      </c>
      <c r="G398" s="159"/>
      <c r="H398" s="159"/>
      <c r="I398" s="282"/>
      <c r="J398" s="159"/>
      <c r="K398" s="159"/>
      <c r="L398" s="162"/>
      <c r="M398" s="163"/>
      <c r="N398" s="159"/>
      <c r="O398" s="159"/>
      <c r="P398" s="159"/>
      <c r="Q398" s="159"/>
      <c r="R398" s="159"/>
      <c r="S398" s="159"/>
      <c r="T398" s="164"/>
      <c r="AT398" s="165" t="s">
        <v>143</v>
      </c>
      <c r="AU398" s="165" t="s">
        <v>83</v>
      </c>
      <c r="AV398" s="165" t="s">
        <v>23</v>
      </c>
      <c r="AW398" s="165" t="s">
        <v>90</v>
      </c>
      <c r="AX398" s="165" t="s">
        <v>75</v>
      </c>
      <c r="AY398" s="165" t="s">
        <v>134</v>
      </c>
    </row>
    <row r="399" spans="2:65" s="6" customFormat="1" ht="15.75" customHeight="1" x14ac:dyDescent="0.3">
      <c r="B399" s="166"/>
      <c r="C399" s="167"/>
      <c r="D399" s="168" t="s">
        <v>143</v>
      </c>
      <c r="E399" s="167"/>
      <c r="F399" s="169" t="s">
        <v>532</v>
      </c>
      <c r="G399" s="167"/>
      <c r="H399" s="170">
        <v>79.53</v>
      </c>
      <c r="I399" s="283"/>
      <c r="J399" s="167"/>
      <c r="K399" s="167"/>
      <c r="L399" s="171"/>
      <c r="M399" s="172"/>
      <c r="N399" s="167"/>
      <c r="O399" s="167"/>
      <c r="P399" s="167"/>
      <c r="Q399" s="167"/>
      <c r="R399" s="167"/>
      <c r="S399" s="167"/>
      <c r="T399" s="173"/>
      <c r="AT399" s="174" t="s">
        <v>143</v>
      </c>
      <c r="AU399" s="174" t="s">
        <v>83</v>
      </c>
      <c r="AV399" s="174" t="s">
        <v>83</v>
      </c>
      <c r="AW399" s="174" t="s">
        <v>90</v>
      </c>
      <c r="AX399" s="174" t="s">
        <v>75</v>
      </c>
      <c r="AY399" s="174" t="s">
        <v>134</v>
      </c>
    </row>
    <row r="400" spans="2:65" s="6" customFormat="1" ht="15.75" customHeight="1" x14ac:dyDescent="0.3">
      <c r="B400" s="175"/>
      <c r="C400" s="176"/>
      <c r="D400" s="168" t="s">
        <v>143</v>
      </c>
      <c r="E400" s="176"/>
      <c r="F400" s="177" t="s">
        <v>146</v>
      </c>
      <c r="G400" s="176"/>
      <c r="H400" s="178">
        <v>79.53</v>
      </c>
      <c r="I400" s="284"/>
      <c r="J400" s="176"/>
      <c r="K400" s="176"/>
      <c r="L400" s="179"/>
      <c r="M400" s="180"/>
      <c r="N400" s="176"/>
      <c r="O400" s="176"/>
      <c r="P400" s="176"/>
      <c r="Q400" s="176"/>
      <c r="R400" s="176"/>
      <c r="S400" s="176"/>
      <c r="T400" s="181"/>
      <c r="AT400" s="182" t="s">
        <v>143</v>
      </c>
      <c r="AU400" s="182" t="s">
        <v>83</v>
      </c>
      <c r="AV400" s="182" t="s">
        <v>141</v>
      </c>
      <c r="AW400" s="182" t="s">
        <v>90</v>
      </c>
      <c r="AX400" s="182" t="s">
        <v>75</v>
      </c>
      <c r="AY400" s="182" t="s">
        <v>134</v>
      </c>
    </row>
    <row r="401" spans="2:65" s="6" customFormat="1" ht="15.75" customHeight="1" x14ac:dyDescent="0.3">
      <c r="B401" s="158"/>
      <c r="C401" s="159"/>
      <c r="D401" s="168" t="s">
        <v>143</v>
      </c>
      <c r="E401" s="159"/>
      <c r="F401" s="161" t="s">
        <v>519</v>
      </c>
      <c r="G401" s="159"/>
      <c r="H401" s="159"/>
      <c r="I401" s="282"/>
      <c r="J401" s="159"/>
      <c r="K401" s="159"/>
      <c r="L401" s="162"/>
      <c r="M401" s="163"/>
      <c r="N401" s="159"/>
      <c r="O401" s="159"/>
      <c r="P401" s="159"/>
      <c r="Q401" s="159"/>
      <c r="R401" s="159"/>
      <c r="S401" s="159"/>
      <c r="T401" s="164"/>
      <c r="AT401" s="165" t="s">
        <v>143</v>
      </c>
      <c r="AU401" s="165" t="s">
        <v>83</v>
      </c>
      <c r="AV401" s="165" t="s">
        <v>23</v>
      </c>
      <c r="AW401" s="165" t="s">
        <v>90</v>
      </c>
      <c r="AX401" s="165" t="s">
        <v>75</v>
      </c>
      <c r="AY401" s="165" t="s">
        <v>134</v>
      </c>
    </row>
    <row r="402" spans="2:65" s="6" customFormat="1" ht="15.75" customHeight="1" x14ac:dyDescent="0.3">
      <c r="B402" s="166"/>
      <c r="C402" s="167"/>
      <c r="D402" s="168" t="s">
        <v>143</v>
      </c>
      <c r="E402" s="167"/>
      <c r="F402" s="169" t="s">
        <v>533</v>
      </c>
      <c r="G402" s="167"/>
      <c r="H402" s="170">
        <v>111.342</v>
      </c>
      <c r="I402" s="283"/>
      <c r="J402" s="167"/>
      <c r="K402" s="167"/>
      <c r="L402" s="171"/>
      <c r="M402" s="172"/>
      <c r="N402" s="167"/>
      <c r="O402" s="167"/>
      <c r="P402" s="167"/>
      <c r="Q402" s="167"/>
      <c r="R402" s="167"/>
      <c r="S402" s="167"/>
      <c r="T402" s="173"/>
      <c r="AT402" s="174" t="s">
        <v>143</v>
      </c>
      <c r="AU402" s="174" t="s">
        <v>83</v>
      </c>
      <c r="AV402" s="174" t="s">
        <v>83</v>
      </c>
      <c r="AW402" s="174" t="s">
        <v>90</v>
      </c>
      <c r="AX402" s="174" t="s">
        <v>75</v>
      </c>
      <c r="AY402" s="174" t="s">
        <v>134</v>
      </c>
    </row>
    <row r="403" spans="2:65" s="6" customFormat="1" ht="15.75" customHeight="1" x14ac:dyDescent="0.3">
      <c r="B403" s="175"/>
      <c r="C403" s="176"/>
      <c r="D403" s="168" t="s">
        <v>143</v>
      </c>
      <c r="E403" s="176"/>
      <c r="F403" s="177" t="s">
        <v>146</v>
      </c>
      <c r="G403" s="176"/>
      <c r="H403" s="178">
        <v>111.342</v>
      </c>
      <c r="I403" s="284"/>
      <c r="J403" s="176"/>
      <c r="K403" s="176"/>
      <c r="L403" s="179"/>
      <c r="M403" s="180"/>
      <c r="N403" s="176"/>
      <c r="O403" s="176"/>
      <c r="P403" s="176"/>
      <c r="Q403" s="176"/>
      <c r="R403" s="176"/>
      <c r="S403" s="176"/>
      <c r="T403" s="181"/>
      <c r="AT403" s="182" t="s">
        <v>143</v>
      </c>
      <c r="AU403" s="182" t="s">
        <v>83</v>
      </c>
      <c r="AV403" s="182" t="s">
        <v>141</v>
      </c>
      <c r="AW403" s="182" t="s">
        <v>90</v>
      </c>
      <c r="AX403" s="182" t="s">
        <v>23</v>
      </c>
      <c r="AY403" s="182" t="s">
        <v>134</v>
      </c>
    </row>
    <row r="404" spans="2:65" s="6" customFormat="1" ht="15.75" customHeight="1" x14ac:dyDescent="0.3">
      <c r="B404" s="23"/>
      <c r="C404" s="185" t="s">
        <v>534</v>
      </c>
      <c r="D404" s="185" t="s">
        <v>393</v>
      </c>
      <c r="E404" s="186" t="s">
        <v>535</v>
      </c>
      <c r="F404" s="187" t="s">
        <v>536</v>
      </c>
      <c r="G404" s="188" t="s">
        <v>140</v>
      </c>
      <c r="H404" s="189">
        <v>116.90900000000001</v>
      </c>
      <c r="I404" s="287">
        <v>500</v>
      </c>
      <c r="J404" s="190">
        <f>ROUND($I$404*$H$404,2)</f>
        <v>58454.5</v>
      </c>
      <c r="K404" s="187" t="s">
        <v>150</v>
      </c>
      <c r="L404" s="191"/>
      <c r="M404" s="192"/>
      <c r="N404" s="193" t="s">
        <v>46</v>
      </c>
      <c r="O404" s="24"/>
      <c r="P404" s="155">
        <f>$O$404*$H$404</f>
        <v>0</v>
      </c>
      <c r="Q404" s="155">
        <v>2.5999999999999999E-3</v>
      </c>
      <c r="R404" s="155">
        <f>$Q$404*$H$404</f>
        <v>0.30396339999999999</v>
      </c>
      <c r="S404" s="155">
        <v>0</v>
      </c>
      <c r="T404" s="156">
        <f>$S$404*$H$404</f>
        <v>0</v>
      </c>
      <c r="AR404" s="89" t="s">
        <v>363</v>
      </c>
      <c r="AT404" s="89" t="s">
        <v>393</v>
      </c>
      <c r="AU404" s="89" t="s">
        <v>83</v>
      </c>
      <c r="AY404" s="6" t="s">
        <v>134</v>
      </c>
      <c r="BE404" s="157">
        <f>IF($N$404="základní",$J$404,0)</f>
        <v>58454.5</v>
      </c>
      <c r="BF404" s="157">
        <f>IF($N$404="snížená",$J$404,0)</f>
        <v>0</v>
      </c>
      <c r="BG404" s="157">
        <f>IF($N$404="zákl. přenesená",$J$404,0)</f>
        <v>0</v>
      </c>
      <c r="BH404" s="157">
        <f>IF($N$404="sníž. přenesená",$J$404,0)</f>
        <v>0</v>
      </c>
      <c r="BI404" s="157">
        <f>IF($N$404="nulová",$J$404,0)</f>
        <v>0</v>
      </c>
      <c r="BJ404" s="89" t="s">
        <v>23</v>
      </c>
      <c r="BK404" s="157">
        <f>ROUND($I$404*$H$404,2)</f>
        <v>58454.5</v>
      </c>
      <c r="BL404" s="89" t="s">
        <v>262</v>
      </c>
      <c r="BM404" s="89" t="s">
        <v>537</v>
      </c>
    </row>
    <row r="405" spans="2:65" s="6" customFormat="1" ht="16.5" customHeight="1" x14ac:dyDescent="0.3">
      <c r="B405" s="23"/>
      <c r="C405" s="24"/>
      <c r="D405" s="160" t="s">
        <v>152</v>
      </c>
      <c r="E405" s="24"/>
      <c r="F405" s="183" t="s">
        <v>538</v>
      </c>
      <c r="G405" s="24"/>
      <c r="H405" s="24"/>
      <c r="I405" s="285"/>
      <c r="J405" s="24"/>
      <c r="K405" s="24"/>
      <c r="L405" s="43"/>
      <c r="M405" s="56"/>
      <c r="N405" s="24"/>
      <c r="O405" s="24"/>
      <c r="P405" s="24"/>
      <c r="Q405" s="24"/>
      <c r="R405" s="24"/>
      <c r="S405" s="24"/>
      <c r="T405" s="57"/>
      <c r="AT405" s="6" t="s">
        <v>152</v>
      </c>
      <c r="AU405" s="6" t="s">
        <v>83</v>
      </c>
    </row>
    <row r="406" spans="2:65" s="6" customFormat="1" ht="15.75" customHeight="1" x14ac:dyDescent="0.3">
      <c r="B406" s="158"/>
      <c r="C406" s="159"/>
      <c r="D406" s="168" t="s">
        <v>143</v>
      </c>
      <c r="E406" s="159"/>
      <c r="F406" s="161" t="s">
        <v>209</v>
      </c>
      <c r="G406" s="159"/>
      <c r="H406" s="159"/>
      <c r="I406" s="282"/>
      <c r="J406" s="159"/>
      <c r="K406" s="159"/>
      <c r="L406" s="162"/>
      <c r="M406" s="163"/>
      <c r="N406" s="159"/>
      <c r="O406" s="159"/>
      <c r="P406" s="159"/>
      <c r="Q406" s="159"/>
      <c r="R406" s="159"/>
      <c r="S406" s="159"/>
      <c r="T406" s="164"/>
      <c r="AT406" s="165" t="s">
        <v>143</v>
      </c>
      <c r="AU406" s="165" t="s">
        <v>83</v>
      </c>
      <c r="AV406" s="165" t="s">
        <v>23</v>
      </c>
      <c r="AW406" s="165" t="s">
        <v>90</v>
      </c>
      <c r="AX406" s="165" t="s">
        <v>75</v>
      </c>
      <c r="AY406" s="165" t="s">
        <v>134</v>
      </c>
    </row>
    <row r="407" spans="2:65" s="6" customFormat="1" ht="15.75" customHeight="1" x14ac:dyDescent="0.3">
      <c r="B407" s="166"/>
      <c r="C407" s="167"/>
      <c r="D407" s="168" t="s">
        <v>143</v>
      </c>
      <c r="E407" s="167"/>
      <c r="F407" s="169" t="s">
        <v>532</v>
      </c>
      <c r="G407" s="167"/>
      <c r="H407" s="170">
        <v>79.53</v>
      </c>
      <c r="I407" s="283"/>
      <c r="J407" s="167"/>
      <c r="K407" s="167"/>
      <c r="L407" s="171"/>
      <c r="M407" s="172"/>
      <c r="N407" s="167"/>
      <c r="O407" s="167"/>
      <c r="P407" s="167"/>
      <c r="Q407" s="167"/>
      <c r="R407" s="167"/>
      <c r="S407" s="167"/>
      <c r="T407" s="173"/>
      <c r="AT407" s="174" t="s">
        <v>143</v>
      </c>
      <c r="AU407" s="174" t="s">
        <v>83</v>
      </c>
      <c r="AV407" s="174" t="s">
        <v>83</v>
      </c>
      <c r="AW407" s="174" t="s">
        <v>90</v>
      </c>
      <c r="AX407" s="174" t="s">
        <v>75</v>
      </c>
      <c r="AY407" s="174" t="s">
        <v>134</v>
      </c>
    </row>
    <row r="408" spans="2:65" s="6" customFormat="1" ht="15.75" customHeight="1" x14ac:dyDescent="0.3">
      <c r="B408" s="175"/>
      <c r="C408" s="176"/>
      <c r="D408" s="168" t="s">
        <v>143</v>
      </c>
      <c r="E408" s="176"/>
      <c r="F408" s="177" t="s">
        <v>146</v>
      </c>
      <c r="G408" s="176"/>
      <c r="H408" s="178">
        <v>79.53</v>
      </c>
      <c r="I408" s="284"/>
      <c r="J408" s="176"/>
      <c r="K408" s="176"/>
      <c r="L408" s="179"/>
      <c r="M408" s="180"/>
      <c r="N408" s="176"/>
      <c r="O408" s="176"/>
      <c r="P408" s="176"/>
      <c r="Q408" s="176"/>
      <c r="R408" s="176"/>
      <c r="S408" s="176"/>
      <c r="T408" s="181"/>
      <c r="AT408" s="182" t="s">
        <v>143</v>
      </c>
      <c r="AU408" s="182" t="s">
        <v>83</v>
      </c>
      <c r="AV408" s="182" t="s">
        <v>141</v>
      </c>
      <c r="AW408" s="182" t="s">
        <v>90</v>
      </c>
      <c r="AX408" s="182" t="s">
        <v>75</v>
      </c>
      <c r="AY408" s="182" t="s">
        <v>134</v>
      </c>
    </row>
    <row r="409" spans="2:65" s="6" customFormat="1" ht="15.75" customHeight="1" x14ac:dyDescent="0.3">
      <c r="B409" s="158"/>
      <c r="C409" s="159"/>
      <c r="D409" s="168" t="s">
        <v>143</v>
      </c>
      <c r="E409" s="159"/>
      <c r="F409" s="161" t="s">
        <v>519</v>
      </c>
      <c r="G409" s="159"/>
      <c r="H409" s="159"/>
      <c r="I409" s="282"/>
      <c r="J409" s="159"/>
      <c r="K409" s="159"/>
      <c r="L409" s="162"/>
      <c r="M409" s="163"/>
      <c r="N409" s="159"/>
      <c r="O409" s="159"/>
      <c r="P409" s="159"/>
      <c r="Q409" s="159"/>
      <c r="R409" s="159"/>
      <c r="S409" s="159"/>
      <c r="T409" s="164"/>
      <c r="AT409" s="165" t="s">
        <v>143</v>
      </c>
      <c r="AU409" s="165" t="s">
        <v>83</v>
      </c>
      <c r="AV409" s="165" t="s">
        <v>23</v>
      </c>
      <c r="AW409" s="165" t="s">
        <v>90</v>
      </c>
      <c r="AX409" s="165" t="s">
        <v>75</v>
      </c>
      <c r="AY409" s="165" t="s">
        <v>134</v>
      </c>
    </row>
    <row r="410" spans="2:65" s="6" customFormat="1" ht="15.75" customHeight="1" x14ac:dyDescent="0.3">
      <c r="B410" s="166"/>
      <c r="C410" s="167"/>
      <c r="D410" s="168" t="s">
        <v>143</v>
      </c>
      <c r="E410" s="167"/>
      <c r="F410" s="169" t="s">
        <v>533</v>
      </c>
      <c r="G410" s="167"/>
      <c r="H410" s="170">
        <v>111.342</v>
      </c>
      <c r="I410" s="283"/>
      <c r="J410" s="167"/>
      <c r="K410" s="167"/>
      <c r="L410" s="171"/>
      <c r="M410" s="172"/>
      <c r="N410" s="167"/>
      <c r="O410" s="167"/>
      <c r="P410" s="167"/>
      <c r="Q410" s="167"/>
      <c r="R410" s="167"/>
      <c r="S410" s="167"/>
      <c r="T410" s="173"/>
      <c r="AT410" s="174" t="s">
        <v>143</v>
      </c>
      <c r="AU410" s="174" t="s">
        <v>83</v>
      </c>
      <c r="AV410" s="174" t="s">
        <v>83</v>
      </c>
      <c r="AW410" s="174" t="s">
        <v>90</v>
      </c>
      <c r="AX410" s="174" t="s">
        <v>75</v>
      </c>
      <c r="AY410" s="174" t="s">
        <v>134</v>
      </c>
    </row>
    <row r="411" spans="2:65" s="6" customFormat="1" ht="15.75" customHeight="1" x14ac:dyDescent="0.3">
      <c r="B411" s="175"/>
      <c r="C411" s="176"/>
      <c r="D411" s="168" t="s">
        <v>143</v>
      </c>
      <c r="E411" s="176"/>
      <c r="F411" s="177" t="s">
        <v>146</v>
      </c>
      <c r="G411" s="176"/>
      <c r="H411" s="178">
        <v>111.342</v>
      </c>
      <c r="I411" s="284"/>
      <c r="J411" s="176"/>
      <c r="K411" s="176"/>
      <c r="L411" s="179"/>
      <c r="M411" s="180"/>
      <c r="N411" s="176"/>
      <c r="O411" s="176"/>
      <c r="P411" s="176"/>
      <c r="Q411" s="176"/>
      <c r="R411" s="176"/>
      <c r="S411" s="176"/>
      <c r="T411" s="181"/>
      <c r="AT411" s="182" t="s">
        <v>143</v>
      </c>
      <c r="AU411" s="182" t="s">
        <v>83</v>
      </c>
      <c r="AV411" s="182" t="s">
        <v>141</v>
      </c>
      <c r="AW411" s="182" t="s">
        <v>90</v>
      </c>
      <c r="AX411" s="182" t="s">
        <v>75</v>
      </c>
      <c r="AY411" s="182" t="s">
        <v>134</v>
      </c>
    </row>
    <row r="412" spans="2:65" s="6" customFormat="1" ht="15.75" customHeight="1" x14ac:dyDescent="0.3">
      <c r="B412" s="166"/>
      <c r="C412" s="167"/>
      <c r="D412" s="168" t="s">
        <v>143</v>
      </c>
      <c r="E412" s="167"/>
      <c r="F412" s="169" t="s">
        <v>539</v>
      </c>
      <c r="G412" s="167"/>
      <c r="H412" s="170">
        <v>116.90900000000001</v>
      </c>
      <c r="I412" s="283"/>
      <c r="J412" s="167"/>
      <c r="K412" s="167"/>
      <c r="L412" s="171"/>
      <c r="M412" s="172"/>
      <c r="N412" s="167"/>
      <c r="O412" s="167"/>
      <c r="P412" s="167"/>
      <c r="Q412" s="167"/>
      <c r="R412" s="167"/>
      <c r="S412" s="167"/>
      <c r="T412" s="173"/>
      <c r="AT412" s="174" t="s">
        <v>143</v>
      </c>
      <c r="AU412" s="174" t="s">
        <v>83</v>
      </c>
      <c r="AV412" s="174" t="s">
        <v>83</v>
      </c>
      <c r="AW412" s="174" t="s">
        <v>90</v>
      </c>
      <c r="AX412" s="174" t="s">
        <v>75</v>
      </c>
      <c r="AY412" s="174" t="s">
        <v>134</v>
      </c>
    </row>
    <row r="413" spans="2:65" s="6" customFormat="1" ht="15.75" customHeight="1" x14ac:dyDescent="0.3">
      <c r="B413" s="175"/>
      <c r="C413" s="176"/>
      <c r="D413" s="168" t="s">
        <v>143</v>
      </c>
      <c r="E413" s="176"/>
      <c r="F413" s="177" t="s">
        <v>146</v>
      </c>
      <c r="G413" s="176"/>
      <c r="H413" s="178">
        <v>116.90900000000001</v>
      </c>
      <c r="I413" s="284"/>
      <c r="J413" s="176"/>
      <c r="K413" s="176"/>
      <c r="L413" s="179"/>
      <c r="M413" s="180"/>
      <c r="N413" s="176"/>
      <c r="O413" s="176"/>
      <c r="P413" s="176"/>
      <c r="Q413" s="176"/>
      <c r="R413" s="176"/>
      <c r="S413" s="176"/>
      <c r="T413" s="181"/>
      <c r="AT413" s="182" t="s">
        <v>143</v>
      </c>
      <c r="AU413" s="182" t="s">
        <v>83</v>
      </c>
      <c r="AV413" s="182" t="s">
        <v>141</v>
      </c>
      <c r="AW413" s="182" t="s">
        <v>90</v>
      </c>
      <c r="AX413" s="182" t="s">
        <v>23</v>
      </c>
      <c r="AY413" s="182" t="s">
        <v>134</v>
      </c>
    </row>
    <row r="414" spans="2:65" s="6" customFormat="1" ht="15.75" customHeight="1" x14ac:dyDescent="0.3">
      <c r="B414" s="23"/>
      <c r="C414" s="146" t="s">
        <v>540</v>
      </c>
      <c r="D414" s="146" t="s">
        <v>137</v>
      </c>
      <c r="E414" s="147" t="s">
        <v>541</v>
      </c>
      <c r="F414" s="148" t="s">
        <v>542</v>
      </c>
      <c r="G414" s="149" t="s">
        <v>140</v>
      </c>
      <c r="H414" s="150">
        <v>219.17699999999999</v>
      </c>
      <c r="I414" s="281">
        <v>10</v>
      </c>
      <c r="J414" s="152">
        <f>ROUND($I$414*$H$414,2)</f>
        <v>2191.77</v>
      </c>
      <c r="K414" s="148" t="s">
        <v>150</v>
      </c>
      <c r="L414" s="43"/>
      <c r="M414" s="153"/>
      <c r="N414" s="154" t="s">
        <v>46</v>
      </c>
      <c r="O414" s="24"/>
      <c r="P414" s="155">
        <f>$O$414*$H$414</f>
        <v>0</v>
      </c>
      <c r="Q414" s="155">
        <v>0</v>
      </c>
      <c r="R414" s="155">
        <f>$Q$414*$H$414</f>
        <v>0</v>
      </c>
      <c r="S414" s="155">
        <v>2.3E-3</v>
      </c>
      <c r="T414" s="156">
        <f>$S$414*$H$414</f>
        <v>0.50410709999999992</v>
      </c>
      <c r="AR414" s="89" t="s">
        <v>262</v>
      </c>
      <c r="AT414" s="89" t="s">
        <v>137</v>
      </c>
      <c r="AU414" s="89" t="s">
        <v>83</v>
      </c>
      <c r="AY414" s="6" t="s">
        <v>134</v>
      </c>
      <c r="BE414" s="157">
        <f>IF($N$414="základní",$J$414,0)</f>
        <v>2191.77</v>
      </c>
      <c r="BF414" s="157">
        <f>IF($N$414="snížená",$J$414,0)</f>
        <v>0</v>
      </c>
      <c r="BG414" s="157">
        <f>IF($N$414="zákl. přenesená",$J$414,0)</f>
        <v>0</v>
      </c>
      <c r="BH414" s="157">
        <f>IF($N$414="sníž. přenesená",$J$414,0)</f>
        <v>0</v>
      </c>
      <c r="BI414" s="157">
        <f>IF($N$414="nulová",$J$414,0)</f>
        <v>0</v>
      </c>
      <c r="BJ414" s="89" t="s">
        <v>23</v>
      </c>
      <c r="BK414" s="157">
        <f>ROUND($I$414*$H$414,2)</f>
        <v>2191.77</v>
      </c>
      <c r="BL414" s="89" t="s">
        <v>262</v>
      </c>
      <c r="BM414" s="89" t="s">
        <v>543</v>
      </c>
    </row>
    <row r="415" spans="2:65" s="6" customFormat="1" ht="16.5" customHeight="1" x14ac:dyDescent="0.3">
      <c r="B415" s="23"/>
      <c r="C415" s="24"/>
      <c r="D415" s="160" t="s">
        <v>152</v>
      </c>
      <c r="E415" s="24"/>
      <c r="F415" s="183" t="s">
        <v>544</v>
      </c>
      <c r="G415" s="24"/>
      <c r="H415" s="24"/>
      <c r="I415" s="285"/>
      <c r="J415" s="24"/>
      <c r="K415" s="24"/>
      <c r="L415" s="43"/>
      <c r="M415" s="56"/>
      <c r="N415" s="24"/>
      <c r="O415" s="24"/>
      <c r="P415" s="24"/>
      <c r="Q415" s="24"/>
      <c r="R415" s="24"/>
      <c r="S415" s="24"/>
      <c r="T415" s="57"/>
      <c r="AT415" s="6" t="s">
        <v>152</v>
      </c>
      <c r="AU415" s="6" t="s">
        <v>83</v>
      </c>
    </row>
    <row r="416" spans="2:65" s="6" customFormat="1" ht="15.75" customHeight="1" x14ac:dyDescent="0.3">
      <c r="B416" s="158"/>
      <c r="C416" s="159"/>
      <c r="D416" s="168" t="s">
        <v>143</v>
      </c>
      <c r="E416" s="159"/>
      <c r="F416" s="161" t="s">
        <v>545</v>
      </c>
      <c r="G416" s="159"/>
      <c r="H416" s="159"/>
      <c r="I416" s="282"/>
      <c r="J416" s="159"/>
      <c r="K416" s="159"/>
      <c r="L416" s="162"/>
      <c r="M416" s="163"/>
      <c r="N416" s="159"/>
      <c r="O416" s="159"/>
      <c r="P416" s="159"/>
      <c r="Q416" s="159"/>
      <c r="R416" s="159"/>
      <c r="S416" s="159"/>
      <c r="T416" s="164"/>
      <c r="AT416" s="165" t="s">
        <v>143</v>
      </c>
      <c r="AU416" s="165" t="s">
        <v>83</v>
      </c>
      <c r="AV416" s="165" t="s">
        <v>23</v>
      </c>
      <c r="AW416" s="165" t="s">
        <v>90</v>
      </c>
      <c r="AX416" s="165" t="s">
        <v>75</v>
      </c>
      <c r="AY416" s="165" t="s">
        <v>134</v>
      </c>
    </row>
    <row r="417" spans="2:65" s="6" customFormat="1" ht="15.75" customHeight="1" x14ac:dyDescent="0.3">
      <c r="B417" s="158"/>
      <c r="C417" s="159"/>
      <c r="D417" s="168" t="s">
        <v>143</v>
      </c>
      <c r="E417" s="159"/>
      <c r="F417" s="161" t="s">
        <v>144</v>
      </c>
      <c r="G417" s="159"/>
      <c r="H417" s="159"/>
      <c r="I417" s="282"/>
      <c r="J417" s="159"/>
      <c r="K417" s="159"/>
      <c r="L417" s="162"/>
      <c r="M417" s="163"/>
      <c r="N417" s="159"/>
      <c r="O417" s="159"/>
      <c r="P417" s="159"/>
      <c r="Q417" s="159"/>
      <c r="R417" s="159"/>
      <c r="S417" s="159"/>
      <c r="T417" s="164"/>
      <c r="AT417" s="165" t="s">
        <v>143</v>
      </c>
      <c r="AU417" s="165" t="s">
        <v>83</v>
      </c>
      <c r="AV417" s="165" t="s">
        <v>23</v>
      </c>
      <c r="AW417" s="165" t="s">
        <v>90</v>
      </c>
      <c r="AX417" s="165" t="s">
        <v>75</v>
      </c>
      <c r="AY417" s="165" t="s">
        <v>134</v>
      </c>
    </row>
    <row r="418" spans="2:65" s="6" customFormat="1" ht="15.75" customHeight="1" x14ac:dyDescent="0.3">
      <c r="B418" s="166"/>
      <c r="C418" s="167"/>
      <c r="D418" s="168" t="s">
        <v>143</v>
      </c>
      <c r="E418" s="167"/>
      <c r="F418" s="169" t="s">
        <v>286</v>
      </c>
      <c r="G418" s="167"/>
      <c r="H418" s="170">
        <v>219.17699999999999</v>
      </c>
      <c r="I418" s="283"/>
      <c r="J418" s="167"/>
      <c r="K418" s="167"/>
      <c r="L418" s="171"/>
      <c r="M418" s="172"/>
      <c r="N418" s="167"/>
      <c r="O418" s="167"/>
      <c r="P418" s="167"/>
      <c r="Q418" s="167"/>
      <c r="R418" s="167"/>
      <c r="S418" s="167"/>
      <c r="T418" s="173"/>
      <c r="AT418" s="174" t="s">
        <v>143</v>
      </c>
      <c r="AU418" s="174" t="s">
        <v>83</v>
      </c>
      <c r="AV418" s="174" t="s">
        <v>83</v>
      </c>
      <c r="AW418" s="174" t="s">
        <v>90</v>
      </c>
      <c r="AX418" s="174" t="s">
        <v>75</v>
      </c>
      <c r="AY418" s="174" t="s">
        <v>134</v>
      </c>
    </row>
    <row r="419" spans="2:65" s="6" customFormat="1" ht="15.75" customHeight="1" x14ac:dyDescent="0.3">
      <c r="B419" s="175"/>
      <c r="C419" s="176"/>
      <c r="D419" s="168" t="s">
        <v>143</v>
      </c>
      <c r="E419" s="176"/>
      <c r="F419" s="177" t="s">
        <v>146</v>
      </c>
      <c r="G419" s="176"/>
      <c r="H419" s="178">
        <v>219.17699999999999</v>
      </c>
      <c r="I419" s="284"/>
      <c r="J419" s="176"/>
      <c r="K419" s="176"/>
      <c r="L419" s="179"/>
      <c r="M419" s="180"/>
      <c r="N419" s="176"/>
      <c r="O419" s="176"/>
      <c r="P419" s="176"/>
      <c r="Q419" s="176"/>
      <c r="R419" s="176"/>
      <c r="S419" s="176"/>
      <c r="T419" s="181"/>
      <c r="AT419" s="182" t="s">
        <v>143</v>
      </c>
      <c r="AU419" s="182" t="s">
        <v>83</v>
      </c>
      <c r="AV419" s="182" t="s">
        <v>141</v>
      </c>
      <c r="AW419" s="182" t="s">
        <v>90</v>
      </c>
      <c r="AX419" s="182" t="s">
        <v>23</v>
      </c>
      <c r="AY419" s="182" t="s">
        <v>134</v>
      </c>
    </row>
    <row r="420" spans="2:65" s="6" customFormat="1" ht="15.75" customHeight="1" x14ac:dyDescent="0.3">
      <c r="B420" s="23"/>
      <c r="C420" s="146" t="s">
        <v>546</v>
      </c>
      <c r="D420" s="146" t="s">
        <v>137</v>
      </c>
      <c r="E420" s="147" t="s">
        <v>547</v>
      </c>
      <c r="F420" s="148" t="s">
        <v>548</v>
      </c>
      <c r="G420" s="149" t="s">
        <v>140</v>
      </c>
      <c r="H420" s="150">
        <v>209.23</v>
      </c>
      <c r="I420" s="281">
        <v>150</v>
      </c>
      <c r="J420" s="152">
        <f>ROUND($I$420*$H$420,2)</f>
        <v>31384.5</v>
      </c>
      <c r="K420" s="148" t="s">
        <v>150</v>
      </c>
      <c r="L420" s="43"/>
      <c r="M420" s="153"/>
      <c r="N420" s="154" t="s">
        <v>46</v>
      </c>
      <c r="O420" s="24"/>
      <c r="P420" s="155">
        <f>$O$420*$H$420</f>
        <v>0</v>
      </c>
      <c r="Q420" s="155">
        <v>5.7800000000000004E-3</v>
      </c>
      <c r="R420" s="155">
        <f>$Q$420*$H$420</f>
        <v>1.2093494</v>
      </c>
      <c r="S420" s="155">
        <v>0</v>
      </c>
      <c r="T420" s="156">
        <f>$S$420*$H$420</f>
        <v>0</v>
      </c>
      <c r="AR420" s="89" t="s">
        <v>262</v>
      </c>
      <c r="AT420" s="89" t="s">
        <v>137</v>
      </c>
      <c r="AU420" s="89" t="s">
        <v>83</v>
      </c>
      <c r="AY420" s="6" t="s">
        <v>134</v>
      </c>
      <c r="BE420" s="157">
        <f>IF($N$420="základní",$J$420,0)</f>
        <v>31384.5</v>
      </c>
      <c r="BF420" s="157">
        <f>IF($N$420="snížená",$J$420,0)</f>
        <v>0</v>
      </c>
      <c r="BG420" s="157">
        <f>IF($N$420="zákl. přenesená",$J$420,0)</f>
        <v>0</v>
      </c>
      <c r="BH420" s="157">
        <f>IF($N$420="sníž. přenesená",$J$420,0)</f>
        <v>0</v>
      </c>
      <c r="BI420" s="157">
        <f>IF($N$420="nulová",$J$420,0)</f>
        <v>0</v>
      </c>
      <c r="BJ420" s="89" t="s">
        <v>23</v>
      </c>
      <c r="BK420" s="157">
        <f>ROUND($I$420*$H$420,2)</f>
        <v>31384.5</v>
      </c>
      <c r="BL420" s="89" t="s">
        <v>262</v>
      </c>
      <c r="BM420" s="89" t="s">
        <v>549</v>
      </c>
    </row>
    <row r="421" spans="2:65" s="6" customFormat="1" ht="16.5" customHeight="1" x14ac:dyDescent="0.3">
      <c r="B421" s="23"/>
      <c r="C421" s="24"/>
      <c r="D421" s="160" t="s">
        <v>152</v>
      </c>
      <c r="E421" s="24"/>
      <c r="F421" s="183" t="s">
        <v>550</v>
      </c>
      <c r="G421" s="24"/>
      <c r="H421" s="24"/>
      <c r="I421" s="285"/>
      <c r="J421" s="24"/>
      <c r="K421" s="24"/>
      <c r="L421" s="43"/>
      <c r="M421" s="56"/>
      <c r="N421" s="24"/>
      <c r="O421" s="24"/>
      <c r="P421" s="24"/>
      <c r="Q421" s="24"/>
      <c r="R421" s="24"/>
      <c r="S421" s="24"/>
      <c r="T421" s="57"/>
      <c r="AT421" s="6" t="s">
        <v>152</v>
      </c>
      <c r="AU421" s="6" t="s">
        <v>83</v>
      </c>
    </row>
    <row r="422" spans="2:65" s="6" customFormat="1" ht="15.75" customHeight="1" x14ac:dyDescent="0.3">
      <c r="B422" s="158"/>
      <c r="C422" s="159"/>
      <c r="D422" s="168" t="s">
        <v>143</v>
      </c>
      <c r="E422" s="159"/>
      <c r="F422" s="161" t="s">
        <v>209</v>
      </c>
      <c r="G422" s="159"/>
      <c r="H422" s="159"/>
      <c r="I422" s="282"/>
      <c r="J422" s="159"/>
      <c r="K422" s="159"/>
      <c r="L422" s="162"/>
      <c r="M422" s="163"/>
      <c r="N422" s="159"/>
      <c r="O422" s="159"/>
      <c r="P422" s="159"/>
      <c r="Q422" s="159"/>
      <c r="R422" s="159"/>
      <c r="S422" s="159"/>
      <c r="T422" s="164"/>
      <c r="AT422" s="165" t="s">
        <v>143</v>
      </c>
      <c r="AU422" s="165" t="s">
        <v>83</v>
      </c>
      <c r="AV422" s="165" t="s">
        <v>23</v>
      </c>
      <c r="AW422" s="165" t="s">
        <v>90</v>
      </c>
      <c r="AX422" s="165" t="s">
        <v>75</v>
      </c>
      <c r="AY422" s="165" t="s">
        <v>134</v>
      </c>
    </row>
    <row r="423" spans="2:65" s="6" customFormat="1" ht="15.75" customHeight="1" x14ac:dyDescent="0.3">
      <c r="B423" s="166"/>
      <c r="C423" s="167"/>
      <c r="D423" s="168" t="s">
        <v>143</v>
      </c>
      <c r="E423" s="167"/>
      <c r="F423" s="169" t="s">
        <v>250</v>
      </c>
      <c r="G423" s="167"/>
      <c r="H423" s="170">
        <v>209.23</v>
      </c>
      <c r="I423" s="283"/>
      <c r="J423" s="167"/>
      <c r="K423" s="167"/>
      <c r="L423" s="171"/>
      <c r="M423" s="172"/>
      <c r="N423" s="167"/>
      <c r="O423" s="167"/>
      <c r="P423" s="167"/>
      <c r="Q423" s="167"/>
      <c r="R423" s="167"/>
      <c r="S423" s="167"/>
      <c r="T423" s="173"/>
      <c r="AT423" s="174" t="s">
        <v>143</v>
      </c>
      <c r="AU423" s="174" t="s">
        <v>83</v>
      </c>
      <c r="AV423" s="174" t="s">
        <v>83</v>
      </c>
      <c r="AW423" s="174" t="s">
        <v>90</v>
      </c>
      <c r="AX423" s="174" t="s">
        <v>23</v>
      </c>
      <c r="AY423" s="174" t="s">
        <v>134</v>
      </c>
    </row>
    <row r="424" spans="2:65" s="6" customFormat="1" ht="15.75" customHeight="1" x14ac:dyDescent="0.3">
      <c r="B424" s="23"/>
      <c r="C424" s="146" t="s">
        <v>551</v>
      </c>
      <c r="D424" s="146" t="s">
        <v>137</v>
      </c>
      <c r="E424" s="147" t="s">
        <v>552</v>
      </c>
      <c r="F424" s="148" t="s">
        <v>553</v>
      </c>
      <c r="G424" s="149" t="s">
        <v>140</v>
      </c>
      <c r="H424" s="150">
        <v>418.46</v>
      </c>
      <c r="I424" s="281">
        <v>20</v>
      </c>
      <c r="J424" s="152">
        <f>ROUND($I$424*$H$424,2)</f>
        <v>8369.2000000000007</v>
      </c>
      <c r="K424" s="148" t="s">
        <v>150</v>
      </c>
      <c r="L424" s="43"/>
      <c r="M424" s="153"/>
      <c r="N424" s="154" t="s">
        <v>46</v>
      </c>
      <c r="O424" s="24"/>
      <c r="P424" s="155">
        <f>$O$424*$H$424</f>
        <v>0</v>
      </c>
      <c r="Q424" s="155">
        <v>1.9300000000000001E-3</v>
      </c>
      <c r="R424" s="155">
        <f>$Q$424*$H$424</f>
        <v>0.80762780000000001</v>
      </c>
      <c r="S424" s="155">
        <v>0</v>
      </c>
      <c r="T424" s="156">
        <f>$S$424*$H$424</f>
        <v>0</v>
      </c>
      <c r="AR424" s="89" t="s">
        <v>262</v>
      </c>
      <c r="AT424" s="89" t="s">
        <v>137</v>
      </c>
      <c r="AU424" s="89" t="s">
        <v>83</v>
      </c>
      <c r="AY424" s="6" t="s">
        <v>134</v>
      </c>
      <c r="BE424" s="157">
        <f>IF($N$424="základní",$J$424,0)</f>
        <v>8369.2000000000007</v>
      </c>
      <c r="BF424" s="157">
        <f>IF($N$424="snížená",$J$424,0)</f>
        <v>0</v>
      </c>
      <c r="BG424" s="157">
        <f>IF($N$424="zákl. přenesená",$J$424,0)</f>
        <v>0</v>
      </c>
      <c r="BH424" s="157">
        <f>IF($N$424="sníž. přenesená",$J$424,0)</f>
        <v>0</v>
      </c>
      <c r="BI424" s="157">
        <f>IF($N$424="nulová",$J$424,0)</f>
        <v>0</v>
      </c>
      <c r="BJ424" s="89" t="s">
        <v>23</v>
      </c>
      <c r="BK424" s="157">
        <f>ROUND($I$424*$H$424,2)</f>
        <v>8369.2000000000007</v>
      </c>
      <c r="BL424" s="89" t="s">
        <v>262</v>
      </c>
      <c r="BM424" s="89" t="s">
        <v>554</v>
      </c>
    </row>
    <row r="425" spans="2:65" s="6" customFormat="1" ht="16.5" customHeight="1" x14ac:dyDescent="0.3">
      <c r="B425" s="23"/>
      <c r="C425" s="24"/>
      <c r="D425" s="160" t="s">
        <v>152</v>
      </c>
      <c r="E425" s="24"/>
      <c r="F425" s="183" t="s">
        <v>555</v>
      </c>
      <c r="G425" s="24"/>
      <c r="H425" s="24"/>
      <c r="I425" s="285"/>
      <c r="J425" s="24"/>
      <c r="K425" s="24"/>
      <c r="L425" s="43"/>
      <c r="M425" s="56"/>
      <c r="N425" s="24"/>
      <c r="O425" s="24"/>
      <c r="P425" s="24"/>
      <c r="Q425" s="24"/>
      <c r="R425" s="24"/>
      <c r="S425" s="24"/>
      <c r="T425" s="57"/>
      <c r="AT425" s="6" t="s">
        <v>152</v>
      </c>
      <c r="AU425" s="6" t="s">
        <v>83</v>
      </c>
    </row>
    <row r="426" spans="2:65" s="6" customFormat="1" ht="15.75" customHeight="1" x14ac:dyDescent="0.3">
      <c r="B426" s="158"/>
      <c r="C426" s="159"/>
      <c r="D426" s="168" t="s">
        <v>143</v>
      </c>
      <c r="E426" s="159"/>
      <c r="F426" s="161" t="s">
        <v>209</v>
      </c>
      <c r="G426" s="159"/>
      <c r="H426" s="159"/>
      <c r="I426" s="282"/>
      <c r="J426" s="159"/>
      <c r="K426" s="159"/>
      <c r="L426" s="162"/>
      <c r="M426" s="163"/>
      <c r="N426" s="159"/>
      <c r="O426" s="159"/>
      <c r="P426" s="159"/>
      <c r="Q426" s="159"/>
      <c r="R426" s="159"/>
      <c r="S426" s="159"/>
      <c r="T426" s="164"/>
      <c r="AT426" s="165" t="s">
        <v>143</v>
      </c>
      <c r="AU426" s="165" t="s">
        <v>83</v>
      </c>
      <c r="AV426" s="165" t="s">
        <v>23</v>
      </c>
      <c r="AW426" s="165" t="s">
        <v>90</v>
      </c>
      <c r="AX426" s="165" t="s">
        <v>75</v>
      </c>
      <c r="AY426" s="165" t="s">
        <v>134</v>
      </c>
    </row>
    <row r="427" spans="2:65" s="6" customFormat="1" ht="15.75" customHeight="1" x14ac:dyDescent="0.3">
      <c r="B427" s="166"/>
      <c r="C427" s="167"/>
      <c r="D427" s="168" t="s">
        <v>143</v>
      </c>
      <c r="E427" s="167"/>
      <c r="F427" s="169" t="s">
        <v>250</v>
      </c>
      <c r="G427" s="167"/>
      <c r="H427" s="170">
        <v>209.23</v>
      </c>
      <c r="I427" s="283"/>
      <c r="J427" s="167"/>
      <c r="K427" s="167"/>
      <c r="L427" s="171"/>
      <c r="M427" s="172"/>
      <c r="N427" s="167"/>
      <c r="O427" s="167"/>
      <c r="P427" s="167"/>
      <c r="Q427" s="167"/>
      <c r="R427" s="167"/>
      <c r="S427" s="167"/>
      <c r="T427" s="173"/>
      <c r="AT427" s="174" t="s">
        <v>143</v>
      </c>
      <c r="AU427" s="174" t="s">
        <v>83</v>
      </c>
      <c r="AV427" s="174" t="s">
        <v>83</v>
      </c>
      <c r="AW427" s="174" t="s">
        <v>90</v>
      </c>
      <c r="AX427" s="174" t="s">
        <v>75</v>
      </c>
      <c r="AY427" s="174" t="s">
        <v>134</v>
      </c>
    </row>
    <row r="428" spans="2:65" s="6" customFormat="1" ht="15.75" customHeight="1" x14ac:dyDescent="0.3">
      <c r="B428" s="175"/>
      <c r="C428" s="176"/>
      <c r="D428" s="168" t="s">
        <v>143</v>
      </c>
      <c r="E428" s="176"/>
      <c r="F428" s="177" t="s">
        <v>146</v>
      </c>
      <c r="G428" s="176"/>
      <c r="H428" s="178">
        <v>209.23</v>
      </c>
      <c r="I428" s="284"/>
      <c r="J428" s="176"/>
      <c r="K428" s="176"/>
      <c r="L428" s="179"/>
      <c r="M428" s="180"/>
      <c r="N428" s="176"/>
      <c r="O428" s="176"/>
      <c r="P428" s="176"/>
      <c r="Q428" s="176"/>
      <c r="R428" s="176"/>
      <c r="S428" s="176"/>
      <c r="T428" s="181"/>
      <c r="AT428" s="182" t="s">
        <v>143</v>
      </c>
      <c r="AU428" s="182" t="s">
        <v>83</v>
      </c>
      <c r="AV428" s="182" t="s">
        <v>141</v>
      </c>
      <c r="AW428" s="182" t="s">
        <v>90</v>
      </c>
      <c r="AX428" s="182" t="s">
        <v>75</v>
      </c>
      <c r="AY428" s="182" t="s">
        <v>134</v>
      </c>
    </row>
    <row r="429" spans="2:65" s="6" customFormat="1" ht="15.75" customHeight="1" x14ac:dyDescent="0.3">
      <c r="B429" s="166"/>
      <c r="C429" s="167"/>
      <c r="D429" s="168" t="s">
        <v>143</v>
      </c>
      <c r="E429" s="167"/>
      <c r="F429" s="169" t="s">
        <v>556</v>
      </c>
      <c r="G429" s="167"/>
      <c r="H429" s="170">
        <v>418.46</v>
      </c>
      <c r="I429" s="283"/>
      <c r="J429" s="167"/>
      <c r="K429" s="167"/>
      <c r="L429" s="171"/>
      <c r="M429" s="172"/>
      <c r="N429" s="167"/>
      <c r="O429" s="167"/>
      <c r="P429" s="167"/>
      <c r="Q429" s="167"/>
      <c r="R429" s="167"/>
      <c r="S429" s="167"/>
      <c r="T429" s="173"/>
      <c r="AT429" s="174" t="s">
        <v>143</v>
      </c>
      <c r="AU429" s="174" t="s">
        <v>83</v>
      </c>
      <c r="AV429" s="174" t="s">
        <v>83</v>
      </c>
      <c r="AW429" s="174" t="s">
        <v>90</v>
      </c>
      <c r="AX429" s="174" t="s">
        <v>75</v>
      </c>
      <c r="AY429" s="174" t="s">
        <v>134</v>
      </c>
    </row>
    <row r="430" spans="2:65" s="6" customFormat="1" ht="15.75" customHeight="1" x14ac:dyDescent="0.3">
      <c r="B430" s="175"/>
      <c r="C430" s="176"/>
      <c r="D430" s="168" t="s">
        <v>143</v>
      </c>
      <c r="E430" s="176"/>
      <c r="F430" s="177" t="s">
        <v>146</v>
      </c>
      <c r="G430" s="176"/>
      <c r="H430" s="178">
        <v>418.46</v>
      </c>
      <c r="I430" s="284"/>
      <c r="J430" s="176"/>
      <c r="K430" s="176"/>
      <c r="L430" s="179"/>
      <c r="M430" s="180"/>
      <c r="N430" s="176"/>
      <c r="O430" s="176"/>
      <c r="P430" s="176"/>
      <c r="Q430" s="176"/>
      <c r="R430" s="176"/>
      <c r="S430" s="176"/>
      <c r="T430" s="181"/>
      <c r="AT430" s="182" t="s">
        <v>143</v>
      </c>
      <c r="AU430" s="182" t="s">
        <v>83</v>
      </c>
      <c r="AV430" s="182" t="s">
        <v>141</v>
      </c>
      <c r="AW430" s="182" t="s">
        <v>90</v>
      </c>
      <c r="AX430" s="182" t="s">
        <v>23</v>
      </c>
      <c r="AY430" s="182" t="s">
        <v>134</v>
      </c>
    </row>
    <row r="431" spans="2:65" s="6" customFormat="1" ht="15.75" customHeight="1" x14ac:dyDescent="0.3">
      <c r="B431" s="23"/>
      <c r="C431" s="146" t="s">
        <v>557</v>
      </c>
      <c r="D431" s="146" t="s">
        <v>137</v>
      </c>
      <c r="E431" s="147" t="s">
        <v>558</v>
      </c>
      <c r="F431" s="148" t="s">
        <v>559</v>
      </c>
      <c r="G431" s="149" t="s">
        <v>328</v>
      </c>
      <c r="H431" s="184">
        <v>100</v>
      </c>
      <c r="I431" s="281">
        <v>0.37</v>
      </c>
      <c r="J431" s="152">
        <f>ROUND($I$431*$H$431,2)</f>
        <v>37</v>
      </c>
      <c r="K431" s="148" t="s">
        <v>150</v>
      </c>
      <c r="L431" s="43"/>
      <c r="M431" s="153"/>
      <c r="N431" s="154" t="s">
        <v>46</v>
      </c>
      <c r="O431" s="24"/>
      <c r="P431" s="155">
        <f>$O$431*$H$431</f>
        <v>0</v>
      </c>
      <c r="Q431" s="155">
        <v>0</v>
      </c>
      <c r="R431" s="155">
        <f>$Q$431*$H$431</f>
        <v>0</v>
      </c>
      <c r="S431" s="155">
        <v>0</v>
      </c>
      <c r="T431" s="156">
        <f>$S$431*$H$431</f>
        <v>0</v>
      </c>
      <c r="AR431" s="89" t="s">
        <v>262</v>
      </c>
      <c r="AT431" s="89" t="s">
        <v>137</v>
      </c>
      <c r="AU431" s="89" t="s">
        <v>83</v>
      </c>
      <c r="AY431" s="6" t="s">
        <v>134</v>
      </c>
      <c r="BE431" s="157">
        <f>IF($N$431="základní",$J$431,0)</f>
        <v>37</v>
      </c>
      <c r="BF431" s="157">
        <f>IF($N$431="snížená",$J$431,0)</f>
        <v>0</v>
      </c>
      <c r="BG431" s="157">
        <f>IF($N$431="zákl. přenesená",$J$431,0)</f>
        <v>0</v>
      </c>
      <c r="BH431" s="157">
        <f>IF($N$431="sníž. přenesená",$J$431,0)</f>
        <v>0</v>
      </c>
      <c r="BI431" s="157">
        <f>IF($N$431="nulová",$J$431,0)</f>
        <v>0</v>
      </c>
      <c r="BJ431" s="89" t="s">
        <v>23</v>
      </c>
      <c r="BK431" s="157">
        <f>ROUND($I$431*$H$431,2)</f>
        <v>37</v>
      </c>
      <c r="BL431" s="89" t="s">
        <v>262</v>
      </c>
      <c r="BM431" s="89" t="s">
        <v>560</v>
      </c>
    </row>
    <row r="432" spans="2:65" s="6" customFormat="1" ht="27" customHeight="1" x14ac:dyDescent="0.3">
      <c r="B432" s="23"/>
      <c r="C432" s="24"/>
      <c r="D432" s="160" t="s">
        <v>152</v>
      </c>
      <c r="E432" s="24"/>
      <c r="F432" s="183" t="s">
        <v>561</v>
      </c>
      <c r="G432" s="24"/>
      <c r="H432" s="24"/>
      <c r="I432" s="285"/>
      <c r="J432" s="24"/>
      <c r="K432" s="24"/>
      <c r="L432" s="43"/>
      <c r="M432" s="56"/>
      <c r="N432" s="24"/>
      <c r="O432" s="24"/>
      <c r="P432" s="24"/>
      <c r="Q432" s="24"/>
      <c r="R432" s="24"/>
      <c r="S432" s="24"/>
      <c r="T432" s="57"/>
      <c r="AT432" s="6" t="s">
        <v>152</v>
      </c>
      <c r="AU432" s="6" t="s">
        <v>83</v>
      </c>
    </row>
    <row r="433" spans="2:65" s="133" customFormat="1" ht="30.75" customHeight="1" x14ac:dyDescent="0.3">
      <c r="B433" s="134"/>
      <c r="C433" s="135"/>
      <c r="D433" s="135" t="s">
        <v>74</v>
      </c>
      <c r="E433" s="144" t="s">
        <v>562</v>
      </c>
      <c r="F433" s="144" t="s">
        <v>563</v>
      </c>
      <c r="G433" s="135"/>
      <c r="H433" s="135"/>
      <c r="I433" s="286"/>
      <c r="J433" s="145">
        <f>$BK$433</f>
        <v>36908.160000000003</v>
      </c>
      <c r="K433" s="135"/>
      <c r="L433" s="138"/>
      <c r="M433" s="139"/>
      <c r="N433" s="135"/>
      <c r="O433" s="135"/>
      <c r="P433" s="140">
        <f>SUM($P$434:$P$455)</f>
        <v>0</v>
      </c>
      <c r="Q433" s="135"/>
      <c r="R433" s="140">
        <f>SUM($R$434:$R$455)</f>
        <v>0.96888659999999993</v>
      </c>
      <c r="S433" s="135"/>
      <c r="T433" s="141">
        <f>SUM($T$434:$T$455)</f>
        <v>0</v>
      </c>
      <c r="AR433" s="142" t="s">
        <v>83</v>
      </c>
      <c r="AT433" s="142" t="s">
        <v>74</v>
      </c>
      <c r="AU433" s="142" t="s">
        <v>23</v>
      </c>
      <c r="AY433" s="142" t="s">
        <v>134</v>
      </c>
      <c r="BK433" s="143">
        <f>SUM($BK$434:$BK$455)</f>
        <v>36908.160000000003</v>
      </c>
    </row>
    <row r="434" spans="2:65" s="6" customFormat="1" ht="15.75" customHeight="1" x14ac:dyDescent="0.3">
      <c r="B434" s="23"/>
      <c r="C434" s="146" t="s">
        <v>564</v>
      </c>
      <c r="D434" s="146" t="s">
        <v>137</v>
      </c>
      <c r="E434" s="147" t="s">
        <v>565</v>
      </c>
      <c r="F434" s="148" t="s">
        <v>566</v>
      </c>
      <c r="G434" s="149" t="s">
        <v>140</v>
      </c>
      <c r="H434" s="150">
        <v>60.164000000000001</v>
      </c>
      <c r="I434" s="281">
        <v>390</v>
      </c>
      <c r="J434" s="152">
        <f>ROUND($I$434*$H$434,2)</f>
        <v>23463.96</v>
      </c>
      <c r="K434" s="148" t="s">
        <v>150</v>
      </c>
      <c r="L434" s="43"/>
      <c r="M434" s="153"/>
      <c r="N434" s="154" t="s">
        <v>46</v>
      </c>
      <c r="O434" s="24"/>
      <c r="P434" s="155">
        <f>$O$434*$H$434</f>
        <v>0</v>
      </c>
      <c r="Q434" s="155">
        <v>3.0000000000000001E-3</v>
      </c>
      <c r="R434" s="155">
        <f>$Q$434*$H$434</f>
        <v>0.18049200000000001</v>
      </c>
      <c r="S434" s="155">
        <v>0</v>
      </c>
      <c r="T434" s="156">
        <f>$S$434*$H$434</f>
        <v>0</v>
      </c>
      <c r="AR434" s="89" t="s">
        <v>262</v>
      </c>
      <c r="AT434" s="89" t="s">
        <v>137</v>
      </c>
      <c r="AU434" s="89" t="s">
        <v>83</v>
      </c>
      <c r="AY434" s="6" t="s">
        <v>134</v>
      </c>
      <c r="BE434" s="157">
        <f>IF($N$434="základní",$J$434,0)</f>
        <v>23463.96</v>
      </c>
      <c r="BF434" s="157">
        <f>IF($N$434="snížená",$J$434,0)</f>
        <v>0</v>
      </c>
      <c r="BG434" s="157">
        <f>IF($N$434="zákl. přenesená",$J$434,0)</f>
        <v>0</v>
      </c>
      <c r="BH434" s="157">
        <f>IF($N$434="sníž. přenesená",$J$434,0)</f>
        <v>0</v>
      </c>
      <c r="BI434" s="157">
        <f>IF($N$434="nulová",$J$434,0)</f>
        <v>0</v>
      </c>
      <c r="BJ434" s="89" t="s">
        <v>23</v>
      </c>
      <c r="BK434" s="157">
        <f>ROUND($I$434*$H$434,2)</f>
        <v>23463.96</v>
      </c>
      <c r="BL434" s="89" t="s">
        <v>262</v>
      </c>
      <c r="BM434" s="89" t="s">
        <v>567</v>
      </c>
    </row>
    <row r="435" spans="2:65" s="6" customFormat="1" ht="27" customHeight="1" x14ac:dyDescent="0.3">
      <c r="B435" s="23"/>
      <c r="C435" s="24"/>
      <c r="D435" s="160" t="s">
        <v>152</v>
      </c>
      <c r="E435" s="24"/>
      <c r="F435" s="183" t="s">
        <v>568</v>
      </c>
      <c r="G435" s="24"/>
      <c r="H435" s="24"/>
      <c r="I435" s="285"/>
      <c r="J435" s="24"/>
      <c r="K435" s="24"/>
      <c r="L435" s="43"/>
      <c r="M435" s="56"/>
      <c r="N435" s="24"/>
      <c r="O435" s="24"/>
      <c r="P435" s="24"/>
      <c r="Q435" s="24"/>
      <c r="R435" s="24"/>
      <c r="S435" s="24"/>
      <c r="T435" s="57"/>
      <c r="AT435" s="6" t="s">
        <v>152</v>
      </c>
      <c r="AU435" s="6" t="s">
        <v>83</v>
      </c>
    </row>
    <row r="436" spans="2:65" s="6" customFormat="1" ht="15.75" customHeight="1" x14ac:dyDescent="0.3">
      <c r="B436" s="158"/>
      <c r="C436" s="159"/>
      <c r="D436" s="168" t="s">
        <v>143</v>
      </c>
      <c r="E436" s="159"/>
      <c r="F436" s="161" t="s">
        <v>144</v>
      </c>
      <c r="G436" s="159"/>
      <c r="H436" s="159"/>
      <c r="I436" s="282"/>
      <c r="J436" s="159"/>
      <c r="K436" s="159"/>
      <c r="L436" s="162"/>
      <c r="M436" s="163"/>
      <c r="N436" s="159"/>
      <c r="O436" s="159"/>
      <c r="P436" s="159"/>
      <c r="Q436" s="159"/>
      <c r="R436" s="159"/>
      <c r="S436" s="159"/>
      <c r="T436" s="164"/>
      <c r="AT436" s="165" t="s">
        <v>143</v>
      </c>
      <c r="AU436" s="165" t="s">
        <v>83</v>
      </c>
      <c r="AV436" s="165" t="s">
        <v>23</v>
      </c>
      <c r="AW436" s="165" t="s">
        <v>90</v>
      </c>
      <c r="AX436" s="165" t="s">
        <v>75</v>
      </c>
      <c r="AY436" s="165" t="s">
        <v>134</v>
      </c>
    </row>
    <row r="437" spans="2:65" s="6" customFormat="1" ht="27" customHeight="1" x14ac:dyDescent="0.3">
      <c r="B437" s="166"/>
      <c r="C437" s="167"/>
      <c r="D437" s="168" t="s">
        <v>143</v>
      </c>
      <c r="E437" s="167"/>
      <c r="F437" s="169" t="s">
        <v>569</v>
      </c>
      <c r="G437" s="167"/>
      <c r="H437" s="170">
        <v>37.869999999999997</v>
      </c>
      <c r="I437" s="283"/>
      <c r="J437" s="167"/>
      <c r="K437" s="167"/>
      <c r="L437" s="171"/>
      <c r="M437" s="172"/>
      <c r="N437" s="167"/>
      <c r="O437" s="167"/>
      <c r="P437" s="167"/>
      <c r="Q437" s="167"/>
      <c r="R437" s="167"/>
      <c r="S437" s="167"/>
      <c r="T437" s="173"/>
      <c r="AT437" s="174" t="s">
        <v>143</v>
      </c>
      <c r="AU437" s="174" t="s">
        <v>83</v>
      </c>
      <c r="AV437" s="174" t="s">
        <v>83</v>
      </c>
      <c r="AW437" s="174" t="s">
        <v>90</v>
      </c>
      <c r="AX437" s="174" t="s">
        <v>75</v>
      </c>
      <c r="AY437" s="174" t="s">
        <v>134</v>
      </c>
    </row>
    <row r="438" spans="2:65" s="6" customFormat="1" ht="15.75" customHeight="1" x14ac:dyDescent="0.3">
      <c r="B438" s="166"/>
      <c r="C438" s="167"/>
      <c r="D438" s="168" t="s">
        <v>143</v>
      </c>
      <c r="E438" s="167"/>
      <c r="F438" s="169" t="s">
        <v>570</v>
      </c>
      <c r="G438" s="167"/>
      <c r="H438" s="170">
        <v>10.675000000000001</v>
      </c>
      <c r="I438" s="283"/>
      <c r="J438" s="167"/>
      <c r="K438" s="167"/>
      <c r="L438" s="171"/>
      <c r="M438" s="172"/>
      <c r="N438" s="167"/>
      <c r="O438" s="167"/>
      <c r="P438" s="167"/>
      <c r="Q438" s="167"/>
      <c r="R438" s="167"/>
      <c r="S438" s="167"/>
      <c r="T438" s="173"/>
      <c r="AT438" s="174" t="s">
        <v>143</v>
      </c>
      <c r="AU438" s="174" t="s">
        <v>83</v>
      </c>
      <c r="AV438" s="174" t="s">
        <v>83</v>
      </c>
      <c r="AW438" s="174" t="s">
        <v>90</v>
      </c>
      <c r="AX438" s="174" t="s">
        <v>75</v>
      </c>
      <c r="AY438" s="174" t="s">
        <v>134</v>
      </c>
    </row>
    <row r="439" spans="2:65" s="6" customFormat="1" ht="15.75" customHeight="1" x14ac:dyDescent="0.3">
      <c r="B439" s="166"/>
      <c r="C439" s="167"/>
      <c r="D439" s="168" t="s">
        <v>143</v>
      </c>
      <c r="E439" s="167"/>
      <c r="F439" s="169" t="s">
        <v>571</v>
      </c>
      <c r="G439" s="167"/>
      <c r="H439" s="170">
        <v>5.3330000000000002</v>
      </c>
      <c r="I439" s="283"/>
      <c r="J439" s="167"/>
      <c r="K439" s="167"/>
      <c r="L439" s="171"/>
      <c r="M439" s="172"/>
      <c r="N439" s="167"/>
      <c r="O439" s="167"/>
      <c r="P439" s="167"/>
      <c r="Q439" s="167"/>
      <c r="R439" s="167"/>
      <c r="S439" s="167"/>
      <c r="T439" s="173"/>
      <c r="AT439" s="174" t="s">
        <v>143</v>
      </c>
      <c r="AU439" s="174" t="s">
        <v>83</v>
      </c>
      <c r="AV439" s="174" t="s">
        <v>83</v>
      </c>
      <c r="AW439" s="174" t="s">
        <v>90</v>
      </c>
      <c r="AX439" s="174" t="s">
        <v>75</v>
      </c>
      <c r="AY439" s="174" t="s">
        <v>134</v>
      </c>
    </row>
    <row r="440" spans="2:65" s="6" customFormat="1" ht="15.75" customHeight="1" x14ac:dyDescent="0.3">
      <c r="B440" s="166"/>
      <c r="C440" s="167"/>
      <c r="D440" s="168" t="s">
        <v>143</v>
      </c>
      <c r="E440" s="167"/>
      <c r="F440" s="169" t="s">
        <v>572</v>
      </c>
      <c r="G440" s="167"/>
      <c r="H440" s="170">
        <v>6.2859999999999996</v>
      </c>
      <c r="I440" s="283"/>
      <c r="J440" s="167"/>
      <c r="K440" s="167"/>
      <c r="L440" s="171"/>
      <c r="M440" s="172"/>
      <c r="N440" s="167"/>
      <c r="O440" s="167"/>
      <c r="P440" s="167"/>
      <c r="Q440" s="167"/>
      <c r="R440" s="167"/>
      <c r="S440" s="167"/>
      <c r="T440" s="173"/>
      <c r="AT440" s="174" t="s">
        <v>143</v>
      </c>
      <c r="AU440" s="174" t="s">
        <v>83</v>
      </c>
      <c r="AV440" s="174" t="s">
        <v>83</v>
      </c>
      <c r="AW440" s="174" t="s">
        <v>90</v>
      </c>
      <c r="AX440" s="174" t="s">
        <v>75</v>
      </c>
      <c r="AY440" s="174" t="s">
        <v>134</v>
      </c>
    </row>
    <row r="441" spans="2:65" s="6" customFormat="1" ht="15.75" customHeight="1" x14ac:dyDescent="0.3">
      <c r="B441" s="175"/>
      <c r="C441" s="176"/>
      <c r="D441" s="168" t="s">
        <v>143</v>
      </c>
      <c r="E441" s="176"/>
      <c r="F441" s="177" t="s">
        <v>146</v>
      </c>
      <c r="G441" s="176"/>
      <c r="H441" s="178">
        <v>60.164000000000001</v>
      </c>
      <c r="I441" s="284"/>
      <c r="J441" s="176"/>
      <c r="K441" s="176"/>
      <c r="L441" s="179"/>
      <c r="M441" s="180"/>
      <c r="N441" s="176"/>
      <c r="O441" s="176"/>
      <c r="P441" s="176"/>
      <c r="Q441" s="176"/>
      <c r="R441" s="176"/>
      <c r="S441" s="176"/>
      <c r="T441" s="181"/>
      <c r="AT441" s="182" t="s">
        <v>143</v>
      </c>
      <c r="AU441" s="182" t="s">
        <v>83</v>
      </c>
      <c r="AV441" s="182" t="s">
        <v>141</v>
      </c>
      <c r="AW441" s="182" t="s">
        <v>90</v>
      </c>
      <c r="AX441" s="182" t="s">
        <v>23</v>
      </c>
      <c r="AY441" s="182" t="s">
        <v>134</v>
      </c>
    </row>
    <row r="442" spans="2:65" s="6" customFormat="1" ht="15.75" customHeight="1" x14ac:dyDescent="0.3">
      <c r="B442" s="23"/>
      <c r="C442" s="185" t="s">
        <v>573</v>
      </c>
      <c r="D442" s="185" t="s">
        <v>393</v>
      </c>
      <c r="E442" s="186" t="s">
        <v>574</v>
      </c>
      <c r="F442" s="187" t="s">
        <v>575</v>
      </c>
      <c r="G442" s="188" t="s">
        <v>140</v>
      </c>
      <c r="H442" s="189">
        <v>62.570999999999998</v>
      </c>
      <c r="I442" s="287">
        <v>200</v>
      </c>
      <c r="J442" s="190">
        <f>ROUND($I$442*$H$442,2)</f>
        <v>12514.2</v>
      </c>
      <c r="K442" s="187" t="s">
        <v>150</v>
      </c>
      <c r="L442" s="191"/>
      <c r="M442" s="192"/>
      <c r="N442" s="193" t="s">
        <v>46</v>
      </c>
      <c r="O442" s="24"/>
      <c r="P442" s="155">
        <f>$O$442*$H$442</f>
        <v>0</v>
      </c>
      <c r="Q442" s="155">
        <v>1.26E-2</v>
      </c>
      <c r="R442" s="155">
        <f>$Q$442*$H$442</f>
        <v>0.78839459999999995</v>
      </c>
      <c r="S442" s="155">
        <v>0</v>
      </c>
      <c r="T442" s="156">
        <f>$S$442*$H$442</f>
        <v>0</v>
      </c>
      <c r="AR442" s="89" t="s">
        <v>363</v>
      </c>
      <c r="AT442" s="89" t="s">
        <v>393</v>
      </c>
      <c r="AU442" s="89" t="s">
        <v>83</v>
      </c>
      <c r="AY442" s="6" t="s">
        <v>134</v>
      </c>
      <c r="BE442" s="157">
        <f>IF($N$442="základní",$J$442,0)</f>
        <v>12514.2</v>
      </c>
      <c r="BF442" s="157">
        <f>IF($N$442="snížená",$J$442,0)</f>
        <v>0</v>
      </c>
      <c r="BG442" s="157">
        <f>IF($N$442="zákl. přenesená",$J$442,0)</f>
        <v>0</v>
      </c>
      <c r="BH442" s="157">
        <f>IF($N$442="sníž. přenesená",$J$442,0)</f>
        <v>0</v>
      </c>
      <c r="BI442" s="157">
        <f>IF($N$442="nulová",$J$442,0)</f>
        <v>0</v>
      </c>
      <c r="BJ442" s="89" t="s">
        <v>23</v>
      </c>
      <c r="BK442" s="157">
        <f>ROUND($I$442*$H$442,2)</f>
        <v>12514.2</v>
      </c>
      <c r="BL442" s="89" t="s">
        <v>262</v>
      </c>
      <c r="BM442" s="89" t="s">
        <v>576</v>
      </c>
    </row>
    <row r="443" spans="2:65" s="6" customFormat="1" ht="27" customHeight="1" x14ac:dyDescent="0.3">
      <c r="B443" s="23"/>
      <c r="C443" s="24"/>
      <c r="D443" s="160" t="s">
        <v>152</v>
      </c>
      <c r="E443" s="24"/>
      <c r="F443" s="183" t="s">
        <v>577</v>
      </c>
      <c r="G443" s="24"/>
      <c r="H443" s="24"/>
      <c r="I443" s="285"/>
      <c r="J443" s="24"/>
      <c r="K443" s="24"/>
      <c r="L443" s="43"/>
      <c r="M443" s="56"/>
      <c r="N443" s="24"/>
      <c r="O443" s="24"/>
      <c r="P443" s="24"/>
      <c r="Q443" s="24"/>
      <c r="R443" s="24"/>
      <c r="S443" s="24"/>
      <c r="T443" s="57"/>
      <c r="AT443" s="6" t="s">
        <v>152</v>
      </c>
      <c r="AU443" s="6" t="s">
        <v>83</v>
      </c>
    </row>
    <row r="444" spans="2:65" s="6" customFormat="1" ht="15.75" customHeight="1" x14ac:dyDescent="0.3">
      <c r="B444" s="158"/>
      <c r="C444" s="159"/>
      <c r="D444" s="168" t="s">
        <v>143</v>
      </c>
      <c r="E444" s="159"/>
      <c r="F444" s="161" t="s">
        <v>144</v>
      </c>
      <c r="G444" s="159"/>
      <c r="H444" s="159"/>
      <c r="I444" s="282"/>
      <c r="J444" s="159"/>
      <c r="K444" s="159"/>
      <c r="L444" s="162"/>
      <c r="M444" s="163"/>
      <c r="N444" s="159"/>
      <c r="O444" s="159"/>
      <c r="P444" s="159"/>
      <c r="Q444" s="159"/>
      <c r="R444" s="159"/>
      <c r="S444" s="159"/>
      <c r="T444" s="164"/>
      <c r="AT444" s="165" t="s">
        <v>143</v>
      </c>
      <c r="AU444" s="165" t="s">
        <v>83</v>
      </c>
      <c r="AV444" s="165" t="s">
        <v>23</v>
      </c>
      <c r="AW444" s="165" t="s">
        <v>90</v>
      </c>
      <c r="AX444" s="165" t="s">
        <v>75</v>
      </c>
      <c r="AY444" s="165" t="s">
        <v>134</v>
      </c>
    </row>
    <row r="445" spans="2:65" s="6" customFormat="1" ht="27" customHeight="1" x14ac:dyDescent="0.3">
      <c r="B445" s="166"/>
      <c r="C445" s="167"/>
      <c r="D445" s="168" t="s">
        <v>143</v>
      </c>
      <c r="E445" s="167"/>
      <c r="F445" s="169" t="s">
        <v>569</v>
      </c>
      <c r="G445" s="167"/>
      <c r="H445" s="170">
        <v>37.869999999999997</v>
      </c>
      <c r="I445" s="283"/>
      <c r="J445" s="167"/>
      <c r="K445" s="167"/>
      <c r="L445" s="171"/>
      <c r="M445" s="172"/>
      <c r="N445" s="167"/>
      <c r="O445" s="167"/>
      <c r="P445" s="167"/>
      <c r="Q445" s="167"/>
      <c r="R445" s="167"/>
      <c r="S445" s="167"/>
      <c r="T445" s="173"/>
      <c r="AT445" s="174" t="s">
        <v>143</v>
      </c>
      <c r="AU445" s="174" t="s">
        <v>83</v>
      </c>
      <c r="AV445" s="174" t="s">
        <v>83</v>
      </c>
      <c r="AW445" s="174" t="s">
        <v>90</v>
      </c>
      <c r="AX445" s="174" t="s">
        <v>75</v>
      </c>
      <c r="AY445" s="174" t="s">
        <v>134</v>
      </c>
    </row>
    <row r="446" spans="2:65" s="6" customFormat="1" ht="15.75" customHeight="1" x14ac:dyDescent="0.3">
      <c r="B446" s="166"/>
      <c r="C446" s="167"/>
      <c r="D446" s="168" t="s">
        <v>143</v>
      </c>
      <c r="E446" s="167"/>
      <c r="F446" s="169" t="s">
        <v>570</v>
      </c>
      <c r="G446" s="167"/>
      <c r="H446" s="170">
        <v>10.675000000000001</v>
      </c>
      <c r="I446" s="283"/>
      <c r="J446" s="167"/>
      <c r="K446" s="167"/>
      <c r="L446" s="171"/>
      <c r="M446" s="172"/>
      <c r="N446" s="167"/>
      <c r="O446" s="167"/>
      <c r="P446" s="167"/>
      <c r="Q446" s="167"/>
      <c r="R446" s="167"/>
      <c r="S446" s="167"/>
      <c r="T446" s="173"/>
      <c r="AT446" s="174" t="s">
        <v>143</v>
      </c>
      <c r="AU446" s="174" t="s">
        <v>83</v>
      </c>
      <c r="AV446" s="174" t="s">
        <v>83</v>
      </c>
      <c r="AW446" s="174" t="s">
        <v>90</v>
      </c>
      <c r="AX446" s="174" t="s">
        <v>75</v>
      </c>
      <c r="AY446" s="174" t="s">
        <v>134</v>
      </c>
    </row>
    <row r="447" spans="2:65" s="6" customFormat="1" ht="15.75" customHeight="1" x14ac:dyDescent="0.3">
      <c r="B447" s="166"/>
      <c r="C447" s="167"/>
      <c r="D447" s="168" t="s">
        <v>143</v>
      </c>
      <c r="E447" s="167"/>
      <c r="F447" s="169" t="s">
        <v>571</v>
      </c>
      <c r="G447" s="167"/>
      <c r="H447" s="170">
        <v>5.3330000000000002</v>
      </c>
      <c r="I447" s="283"/>
      <c r="J447" s="167"/>
      <c r="K447" s="167"/>
      <c r="L447" s="171"/>
      <c r="M447" s="172"/>
      <c r="N447" s="167"/>
      <c r="O447" s="167"/>
      <c r="P447" s="167"/>
      <c r="Q447" s="167"/>
      <c r="R447" s="167"/>
      <c r="S447" s="167"/>
      <c r="T447" s="173"/>
      <c r="AT447" s="174" t="s">
        <v>143</v>
      </c>
      <c r="AU447" s="174" t="s">
        <v>83</v>
      </c>
      <c r="AV447" s="174" t="s">
        <v>83</v>
      </c>
      <c r="AW447" s="174" t="s">
        <v>90</v>
      </c>
      <c r="AX447" s="174" t="s">
        <v>75</v>
      </c>
      <c r="AY447" s="174" t="s">
        <v>134</v>
      </c>
    </row>
    <row r="448" spans="2:65" s="6" customFormat="1" ht="15.75" customHeight="1" x14ac:dyDescent="0.3">
      <c r="B448" s="166"/>
      <c r="C448" s="167"/>
      <c r="D448" s="168" t="s">
        <v>143</v>
      </c>
      <c r="E448" s="167"/>
      <c r="F448" s="169" t="s">
        <v>572</v>
      </c>
      <c r="G448" s="167"/>
      <c r="H448" s="170">
        <v>6.2859999999999996</v>
      </c>
      <c r="I448" s="283"/>
      <c r="J448" s="167"/>
      <c r="K448" s="167"/>
      <c r="L448" s="171"/>
      <c r="M448" s="172"/>
      <c r="N448" s="167"/>
      <c r="O448" s="167"/>
      <c r="P448" s="167"/>
      <c r="Q448" s="167"/>
      <c r="R448" s="167"/>
      <c r="S448" s="167"/>
      <c r="T448" s="173"/>
      <c r="AT448" s="174" t="s">
        <v>143</v>
      </c>
      <c r="AU448" s="174" t="s">
        <v>83</v>
      </c>
      <c r="AV448" s="174" t="s">
        <v>83</v>
      </c>
      <c r="AW448" s="174" t="s">
        <v>90</v>
      </c>
      <c r="AX448" s="174" t="s">
        <v>75</v>
      </c>
      <c r="AY448" s="174" t="s">
        <v>134</v>
      </c>
    </row>
    <row r="449" spans="2:65" s="6" customFormat="1" ht="15.75" customHeight="1" x14ac:dyDescent="0.3">
      <c r="B449" s="175"/>
      <c r="C449" s="176"/>
      <c r="D449" s="168" t="s">
        <v>143</v>
      </c>
      <c r="E449" s="176"/>
      <c r="F449" s="177" t="s">
        <v>146</v>
      </c>
      <c r="G449" s="176"/>
      <c r="H449" s="178">
        <v>60.164000000000001</v>
      </c>
      <c r="I449" s="284"/>
      <c r="J449" s="176"/>
      <c r="K449" s="176"/>
      <c r="L449" s="179"/>
      <c r="M449" s="180"/>
      <c r="N449" s="176"/>
      <c r="O449" s="176"/>
      <c r="P449" s="176"/>
      <c r="Q449" s="176"/>
      <c r="R449" s="176"/>
      <c r="S449" s="176"/>
      <c r="T449" s="181"/>
      <c r="AT449" s="182" t="s">
        <v>143</v>
      </c>
      <c r="AU449" s="182" t="s">
        <v>83</v>
      </c>
      <c r="AV449" s="182" t="s">
        <v>141</v>
      </c>
      <c r="AW449" s="182" t="s">
        <v>90</v>
      </c>
      <c r="AX449" s="182" t="s">
        <v>75</v>
      </c>
      <c r="AY449" s="182" t="s">
        <v>134</v>
      </c>
    </row>
    <row r="450" spans="2:65" s="6" customFormat="1" ht="15.75" customHeight="1" x14ac:dyDescent="0.3">
      <c r="B450" s="166"/>
      <c r="C450" s="167"/>
      <c r="D450" s="168" t="s">
        <v>143</v>
      </c>
      <c r="E450" s="167"/>
      <c r="F450" s="169" t="s">
        <v>578</v>
      </c>
      <c r="G450" s="167"/>
      <c r="H450" s="170">
        <v>62.570999999999998</v>
      </c>
      <c r="I450" s="283"/>
      <c r="J450" s="167"/>
      <c r="K450" s="167"/>
      <c r="L450" s="171"/>
      <c r="M450" s="172"/>
      <c r="N450" s="167"/>
      <c r="O450" s="167"/>
      <c r="P450" s="167"/>
      <c r="Q450" s="167"/>
      <c r="R450" s="167"/>
      <c r="S450" s="167"/>
      <c r="T450" s="173"/>
      <c r="AT450" s="174" t="s">
        <v>143</v>
      </c>
      <c r="AU450" s="174" t="s">
        <v>83</v>
      </c>
      <c r="AV450" s="174" t="s">
        <v>83</v>
      </c>
      <c r="AW450" s="174" t="s">
        <v>90</v>
      </c>
      <c r="AX450" s="174" t="s">
        <v>75</v>
      </c>
      <c r="AY450" s="174" t="s">
        <v>134</v>
      </c>
    </row>
    <row r="451" spans="2:65" s="6" customFormat="1" ht="15.75" customHeight="1" x14ac:dyDescent="0.3">
      <c r="B451" s="175"/>
      <c r="C451" s="176"/>
      <c r="D451" s="168" t="s">
        <v>143</v>
      </c>
      <c r="E451" s="176"/>
      <c r="F451" s="177" t="s">
        <v>146</v>
      </c>
      <c r="G451" s="176"/>
      <c r="H451" s="178">
        <v>62.570999999999998</v>
      </c>
      <c r="I451" s="284"/>
      <c r="J451" s="176"/>
      <c r="K451" s="176"/>
      <c r="L451" s="179"/>
      <c r="M451" s="180"/>
      <c r="N451" s="176"/>
      <c r="O451" s="176"/>
      <c r="P451" s="176"/>
      <c r="Q451" s="176"/>
      <c r="R451" s="176"/>
      <c r="S451" s="176"/>
      <c r="T451" s="181"/>
      <c r="AT451" s="182" t="s">
        <v>143</v>
      </c>
      <c r="AU451" s="182" t="s">
        <v>83</v>
      </c>
      <c r="AV451" s="182" t="s">
        <v>141</v>
      </c>
      <c r="AW451" s="182" t="s">
        <v>90</v>
      </c>
      <c r="AX451" s="182" t="s">
        <v>23</v>
      </c>
      <c r="AY451" s="182" t="s">
        <v>134</v>
      </c>
    </row>
    <row r="452" spans="2:65" s="6" customFormat="1" ht="15.75" customHeight="1" x14ac:dyDescent="0.3">
      <c r="B452" s="23"/>
      <c r="C452" s="146" t="s">
        <v>579</v>
      </c>
      <c r="D452" s="146" t="s">
        <v>137</v>
      </c>
      <c r="E452" s="147" t="s">
        <v>580</v>
      </c>
      <c r="F452" s="148" t="s">
        <v>581</v>
      </c>
      <c r="G452" s="149" t="s">
        <v>196</v>
      </c>
      <c r="H452" s="150">
        <v>1</v>
      </c>
      <c r="I452" s="281">
        <v>650</v>
      </c>
      <c r="J452" s="152">
        <f>ROUND($I$452*$H$452,2)</f>
        <v>650</v>
      </c>
      <c r="K452" s="148"/>
      <c r="L452" s="43"/>
      <c r="M452" s="153"/>
      <c r="N452" s="154" t="s">
        <v>46</v>
      </c>
      <c r="O452" s="24"/>
      <c r="P452" s="155">
        <f>$O$452*$H$452</f>
        <v>0</v>
      </c>
      <c r="Q452" s="155">
        <v>0</v>
      </c>
      <c r="R452" s="155">
        <f>$Q$452*$H$452</f>
        <v>0</v>
      </c>
      <c r="S452" s="155">
        <v>0</v>
      </c>
      <c r="T452" s="156">
        <f>$S$452*$H$452</f>
        <v>0</v>
      </c>
      <c r="AR452" s="89" t="s">
        <v>262</v>
      </c>
      <c r="AT452" s="89" t="s">
        <v>137</v>
      </c>
      <c r="AU452" s="89" t="s">
        <v>83</v>
      </c>
      <c r="AY452" s="6" t="s">
        <v>134</v>
      </c>
      <c r="BE452" s="157">
        <f>IF($N$452="základní",$J$452,0)</f>
        <v>650</v>
      </c>
      <c r="BF452" s="157">
        <f>IF($N$452="snížená",$J$452,0)</f>
        <v>0</v>
      </c>
      <c r="BG452" s="157">
        <f>IF($N$452="zákl. přenesená",$J$452,0)</f>
        <v>0</v>
      </c>
      <c r="BH452" s="157">
        <f>IF($N$452="sníž. přenesená",$J$452,0)</f>
        <v>0</v>
      </c>
      <c r="BI452" s="157">
        <f>IF($N$452="nulová",$J$452,0)</f>
        <v>0</v>
      </c>
      <c r="BJ452" s="89" t="s">
        <v>23</v>
      </c>
      <c r="BK452" s="157">
        <f>ROUND($I$452*$H$452,2)</f>
        <v>650</v>
      </c>
      <c r="BL452" s="89" t="s">
        <v>262</v>
      </c>
      <c r="BM452" s="89" t="s">
        <v>582</v>
      </c>
    </row>
    <row r="453" spans="2:65" s="6" customFormat="1" ht="15.75" customHeight="1" x14ac:dyDescent="0.3">
      <c r="B453" s="166"/>
      <c r="C453" s="167"/>
      <c r="D453" s="160" t="s">
        <v>143</v>
      </c>
      <c r="E453" s="169"/>
      <c r="F453" s="169" t="s">
        <v>23</v>
      </c>
      <c r="G453" s="167"/>
      <c r="H453" s="170">
        <v>1</v>
      </c>
      <c r="I453" s="283"/>
      <c r="J453" s="167"/>
      <c r="K453" s="167"/>
      <c r="L453" s="171"/>
      <c r="M453" s="172"/>
      <c r="N453" s="167"/>
      <c r="O453" s="167"/>
      <c r="P453" s="167"/>
      <c r="Q453" s="167"/>
      <c r="R453" s="167"/>
      <c r="S453" s="167"/>
      <c r="T453" s="173"/>
      <c r="AT453" s="174" t="s">
        <v>143</v>
      </c>
      <c r="AU453" s="174" t="s">
        <v>83</v>
      </c>
      <c r="AV453" s="174" t="s">
        <v>83</v>
      </c>
      <c r="AW453" s="174" t="s">
        <v>90</v>
      </c>
      <c r="AX453" s="174" t="s">
        <v>23</v>
      </c>
      <c r="AY453" s="174" t="s">
        <v>134</v>
      </c>
    </row>
    <row r="454" spans="2:65" s="6" customFormat="1" ht="15.75" customHeight="1" x14ac:dyDescent="0.3">
      <c r="B454" s="23"/>
      <c r="C454" s="146" t="s">
        <v>583</v>
      </c>
      <c r="D454" s="146" t="s">
        <v>137</v>
      </c>
      <c r="E454" s="147" t="s">
        <v>584</v>
      </c>
      <c r="F454" s="148" t="s">
        <v>585</v>
      </c>
      <c r="G454" s="149" t="s">
        <v>328</v>
      </c>
      <c r="H454" s="184">
        <v>100</v>
      </c>
      <c r="I454" s="281">
        <v>2.8</v>
      </c>
      <c r="J454" s="152">
        <f>ROUND($I$454*$H$454,2)</f>
        <v>280</v>
      </c>
      <c r="K454" s="148" t="s">
        <v>150</v>
      </c>
      <c r="L454" s="43"/>
      <c r="M454" s="153"/>
      <c r="N454" s="154" t="s">
        <v>46</v>
      </c>
      <c r="O454" s="24"/>
      <c r="P454" s="155">
        <f>$O$454*$H$454</f>
        <v>0</v>
      </c>
      <c r="Q454" s="155">
        <v>0</v>
      </c>
      <c r="R454" s="155">
        <f>$Q$454*$H$454</f>
        <v>0</v>
      </c>
      <c r="S454" s="155">
        <v>0</v>
      </c>
      <c r="T454" s="156">
        <f>$S$454*$H$454</f>
        <v>0</v>
      </c>
      <c r="AR454" s="89" t="s">
        <v>262</v>
      </c>
      <c r="AT454" s="89" t="s">
        <v>137</v>
      </c>
      <c r="AU454" s="89" t="s">
        <v>83</v>
      </c>
      <c r="AY454" s="6" t="s">
        <v>134</v>
      </c>
      <c r="BE454" s="157">
        <f>IF($N$454="základní",$J$454,0)</f>
        <v>280</v>
      </c>
      <c r="BF454" s="157">
        <f>IF($N$454="snížená",$J$454,0)</f>
        <v>0</v>
      </c>
      <c r="BG454" s="157">
        <f>IF($N$454="zákl. přenesená",$J$454,0)</f>
        <v>0</v>
      </c>
      <c r="BH454" s="157">
        <f>IF($N$454="sníž. přenesená",$J$454,0)</f>
        <v>0</v>
      </c>
      <c r="BI454" s="157">
        <f>IF($N$454="nulová",$J$454,0)</f>
        <v>0</v>
      </c>
      <c r="BJ454" s="89" t="s">
        <v>23</v>
      </c>
      <c r="BK454" s="157">
        <f>ROUND($I$454*$H$454,2)</f>
        <v>280</v>
      </c>
      <c r="BL454" s="89" t="s">
        <v>262</v>
      </c>
      <c r="BM454" s="89" t="s">
        <v>586</v>
      </c>
    </row>
    <row r="455" spans="2:65" s="6" customFormat="1" ht="27" customHeight="1" x14ac:dyDescent="0.3">
      <c r="B455" s="23"/>
      <c r="C455" s="24"/>
      <c r="D455" s="160" t="s">
        <v>152</v>
      </c>
      <c r="E455" s="24"/>
      <c r="F455" s="183" t="s">
        <v>587</v>
      </c>
      <c r="G455" s="24"/>
      <c r="H455" s="24"/>
      <c r="I455" s="285"/>
      <c r="J455" s="24"/>
      <c r="K455" s="24"/>
      <c r="L455" s="43"/>
      <c r="M455" s="56"/>
      <c r="N455" s="24"/>
      <c r="O455" s="24"/>
      <c r="P455" s="24"/>
      <c r="Q455" s="24"/>
      <c r="R455" s="24"/>
      <c r="S455" s="24"/>
      <c r="T455" s="57"/>
      <c r="AT455" s="6" t="s">
        <v>152</v>
      </c>
      <c r="AU455" s="6" t="s">
        <v>83</v>
      </c>
    </row>
    <row r="456" spans="2:65" s="133" customFormat="1" ht="30.75" customHeight="1" x14ac:dyDescent="0.3">
      <c r="B456" s="134"/>
      <c r="C456" s="135"/>
      <c r="D456" s="135" t="s">
        <v>74</v>
      </c>
      <c r="E456" s="144" t="s">
        <v>588</v>
      </c>
      <c r="F456" s="144" t="s">
        <v>589</v>
      </c>
      <c r="G456" s="135"/>
      <c r="H456" s="135"/>
      <c r="I456" s="286"/>
      <c r="J456" s="145">
        <f>$BK$456</f>
        <v>50254.96</v>
      </c>
      <c r="K456" s="135"/>
      <c r="L456" s="138"/>
      <c r="M456" s="139"/>
      <c r="N456" s="135"/>
      <c r="O456" s="135"/>
      <c r="P456" s="140">
        <f>SUM($P$457:$P$536)</f>
        <v>0</v>
      </c>
      <c r="Q456" s="135"/>
      <c r="R456" s="140">
        <f>SUM($R$457:$R$536)</f>
        <v>1.0984298400000001</v>
      </c>
      <c r="S456" s="135"/>
      <c r="T456" s="141">
        <f>SUM($T$457:$T$536)</f>
        <v>0.22255768000000001</v>
      </c>
      <c r="AR456" s="142" t="s">
        <v>83</v>
      </c>
      <c r="AT456" s="142" t="s">
        <v>74</v>
      </c>
      <c r="AU456" s="142" t="s">
        <v>23</v>
      </c>
      <c r="AY456" s="142" t="s">
        <v>134</v>
      </c>
      <c r="BK456" s="143">
        <f>SUM($BK$457:$BK$536)</f>
        <v>50254.96</v>
      </c>
    </row>
    <row r="457" spans="2:65" s="6" customFormat="1" ht="15.75" customHeight="1" x14ac:dyDescent="0.3">
      <c r="B457" s="23"/>
      <c r="C457" s="146" t="s">
        <v>590</v>
      </c>
      <c r="D457" s="146" t="s">
        <v>137</v>
      </c>
      <c r="E457" s="147" t="s">
        <v>591</v>
      </c>
      <c r="F457" s="148" t="s">
        <v>592</v>
      </c>
      <c r="G457" s="149" t="s">
        <v>140</v>
      </c>
      <c r="H457" s="150">
        <v>717.928</v>
      </c>
      <c r="I457" s="281">
        <v>17</v>
      </c>
      <c r="J457" s="152">
        <f>ROUND($I$457*$H$457,2)</f>
        <v>12204.78</v>
      </c>
      <c r="K457" s="148" t="s">
        <v>150</v>
      </c>
      <c r="L457" s="43"/>
      <c r="M457" s="153"/>
      <c r="N457" s="154" t="s">
        <v>46</v>
      </c>
      <c r="O457" s="24"/>
      <c r="P457" s="155">
        <f>$O$457*$H$457</f>
        <v>0</v>
      </c>
      <c r="Q457" s="155">
        <v>1E-3</v>
      </c>
      <c r="R457" s="155">
        <f>$Q$457*$H$457</f>
        <v>0.71792800000000001</v>
      </c>
      <c r="S457" s="155">
        <v>3.1E-4</v>
      </c>
      <c r="T457" s="156">
        <f>$S$457*$H$457</f>
        <v>0.22255768000000001</v>
      </c>
      <c r="AR457" s="89" t="s">
        <v>262</v>
      </c>
      <c r="AT457" s="89" t="s">
        <v>137</v>
      </c>
      <c r="AU457" s="89" t="s">
        <v>83</v>
      </c>
      <c r="AY457" s="6" t="s">
        <v>134</v>
      </c>
      <c r="BE457" s="157">
        <f>IF($N$457="základní",$J$457,0)</f>
        <v>12204.78</v>
      </c>
      <c r="BF457" s="157">
        <f>IF($N$457="snížená",$J$457,0)</f>
        <v>0</v>
      </c>
      <c r="BG457" s="157">
        <f>IF($N$457="zákl. přenesená",$J$457,0)</f>
        <v>0</v>
      </c>
      <c r="BH457" s="157">
        <f>IF($N$457="sníž. přenesená",$J$457,0)</f>
        <v>0</v>
      </c>
      <c r="BI457" s="157">
        <f>IF($N$457="nulová",$J$457,0)</f>
        <v>0</v>
      </c>
      <c r="BJ457" s="89" t="s">
        <v>23</v>
      </c>
      <c r="BK457" s="157">
        <f>ROUND($I$457*$H$457,2)</f>
        <v>12204.78</v>
      </c>
      <c r="BL457" s="89" t="s">
        <v>262</v>
      </c>
      <c r="BM457" s="89" t="s">
        <v>593</v>
      </c>
    </row>
    <row r="458" spans="2:65" s="6" customFormat="1" ht="16.5" customHeight="1" x14ac:dyDescent="0.3">
      <c r="B458" s="23"/>
      <c r="C458" s="24"/>
      <c r="D458" s="160" t="s">
        <v>152</v>
      </c>
      <c r="E458" s="24"/>
      <c r="F458" s="183" t="s">
        <v>594</v>
      </c>
      <c r="G458" s="24"/>
      <c r="H458" s="24"/>
      <c r="I458" s="285"/>
      <c r="J458" s="24"/>
      <c r="K458" s="24"/>
      <c r="L458" s="43"/>
      <c r="M458" s="56"/>
      <c r="N458" s="24"/>
      <c r="O458" s="24"/>
      <c r="P458" s="24"/>
      <c r="Q458" s="24"/>
      <c r="R458" s="24"/>
      <c r="S458" s="24"/>
      <c r="T458" s="57"/>
      <c r="AT458" s="6" t="s">
        <v>152</v>
      </c>
      <c r="AU458" s="6" t="s">
        <v>83</v>
      </c>
    </row>
    <row r="459" spans="2:65" s="6" customFormat="1" ht="15.75" customHeight="1" x14ac:dyDescent="0.3">
      <c r="B459" s="158"/>
      <c r="C459" s="159"/>
      <c r="D459" s="168" t="s">
        <v>143</v>
      </c>
      <c r="E459" s="159"/>
      <c r="F459" s="161" t="s">
        <v>208</v>
      </c>
      <c r="G459" s="159"/>
      <c r="H459" s="159"/>
      <c r="I459" s="282"/>
      <c r="J459" s="159"/>
      <c r="K459" s="159"/>
      <c r="L459" s="162"/>
      <c r="M459" s="163"/>
      <c r="N459" s="159"/>
      <c r="O459" s="159"/>
      <c r="P459" s="159"/>
      <c r="Q459" s="159"/>
      <c r="R459" s="159"/>
      <c r="S459" s="159"/>
      <c r="T459" s="164"/>
      <c r="AT459" s="165" t="s">
        <v>143</v>
      </c>
      <c r="AU459" s="165" t="s">
        <v>83</v>
      </c>
      <c r="AV459" s="165" t="s">
        <v>23</v>
      </c>
      <c r="AW459" s="165" t="s">
        <v>90</v>
      </c>
      <c r="AX459" s="165" t="s">
        <v>75</v>
      </c>
      <c r="AY459" s="165" t="s">
        <v>134</v>
      </c>
    </row>
    <row r="460" spans="2:65" s="6" customFormat="1" ht="15.75" customHeight="1" x14ac:dyDescent="0.3">
      <c r="B460" s="158"/>
      <c r="C460" s="159"/>
      <c r="D460" s="168" t="s">
        <v>143</v>
      </c>
      <c r="E460" s="159"/>
      <c r="F460" s="161" t="s">
        <v>209</v>
      </c>
      <c r="G460" s="159"/>
      <c r="H460" s="159"/>
      <c r="I460" s="282"/>
      <c r="J460" s="159"/>
      <c r="K460" s="159"/>
      <c r="L460" s="162"/>
      <c r="M460" s="163"/>
      <c r="N460" s="159"/>
      <c r="O460" s="159"/>
      <c r="P460" s="159"/>
      <c r="Q460" s="159"/>
      <c r="R460" s="159"/>
      <c r="S460" s="159"/>
      <c r="T460" s="164"/>
      <c r="AT460" s="165" t="s">
        <v>143</v>
      </c>
      <c r="AU460" s="165" t="s">
        <v>83</v>
      </c>
      <c r="AV460" s="165" t="s">
        <v>23</v>
      </c>
      <c r="AW460" s="165" t="s">
        <v>90</v>
      </c>
      <c r="AX460" s="165" t="s">
        <v>75</v>
      </c>
      <c r="AY460" s="165" t="s">
        <v>134</v>
      </c>
    </row>
    <row r="461" spans="2:65" s="6" customFormat="1" ht="15.75" customHeight="1" x14ac:dyDescent="0.3">
      <c r="B461" s="158"/>
      <c r="C461" s="159"/>
      <c r="D461" s="168" t="s">
        <v>143</v>
      </c>
      <c r="E461" s="159"/>
      <c r="F461" s="161" t="s">
        <v>210</v>
      </c>
      <c r="G461" s="159"/>
      <c r="H461" s="159"/>
      <c r="I461" s="282"/>
      <c r="J461" s="159"/>
      <c r="K461" s="159"/>
      <c r="L461" s="162"/>
      <c r="M461" s="163"/>
      <c r="N461" s="159"/>
      <c r="O461" s="159"/>
      <c r="P461" s="159"/>
      <c r="Q461" s="159"/>
      <c r="R461" s="159"/>
      <c r="S461" s="159"/>
      <c r="T461" s="164"/>
      <c r="AT461" s="165" t="s">
        <v>143</v>
      </c>
      <c r="AU461" s="165" t="s">
        <v>83</v>
      </c>
      <c r="AV461" s="165" t="s">
        <v>23</v>
      </c>
      <c r="AW461" s="165" t="s">
        <v>90</v>
      </c>
      <c r="AX461" s="165" t="s">
        <v>75</v>
      </c>
      <c r="AY461" s="165" t="s">
        <v>134</v>
      </c>
    </row>
    <row r="462" spans="2:65" s="6" customFormat="1" ht="15.75" customHeight="1" x14ac:dyDescent="0.3">
      <c r="B462" s="166"/>
      <c r="C462" s="167"/>
      <c r="D462" s="168" t="s">
        <v>143</v>
      </c>
      <c r="E462" s="167"/>
      <c r="F462" s="169" t="s">
        <v>211</v>
      </c>
      <c r="G462" s="167"/>
      <c r="H462" s="170">
        <v>0.75</v>
      </c>
      <c r="I462" s="283"/>
      <c r="J462" s="167"/>
      <c r="K462" s="167"/>
      <c r="L462" s="171"/>
      <c r="M462" s="172"/>
      <c r="N462" s="167"/>
      <c r="O462" s="167"/>
      <c r="P462" s="167"/>
      <c r="Q462" s="167"/>
      <c r="R462" s="167"/>
      <c r="S462" s="167"/>
      <c r="T462" s="173"/>
      <c r="AT462" s="174" t="s">
        <v>143</v>
      </c>
      <c r="AU462" s="174" t="s">
        <v>83</v>
      </c>
      <c r="AV462" s="174" t="s">
        <v>83</v>
      </c>
      <c r="AW462" s="174" t="s">
        <v>90</v>
      </c>
      <c r="AX462" s="174" t="s">
        <v>75</v>
      </c>
      <c r="AY462" s="174" t="s">
        <v>134</v>
      </c>
    </row>
    <row r="463" spans="2:65" s="6" customFormat="1" ht="15.75" customHeight="1" x14ac:dyDescent="0.3">
      <c r="B463" s="158"/>
      <c r="C463" s="159"/>
      <c r="D463" s="168" t="s">
        <v>143</v>
      </c>
      <c r="E463" s="159"/>
      <c r="F463" s="161" t="s">
        <v>236</v>
      </c>
      <c r="G463" s="159"/>
      <c r="H463" s="159"/>
      <c r="I463" s="282"/>
      <c r="J463" s="159"/>
      <c r="K463" s="159"/>
      <c r="L463" s="162"/>
      <c r="M463" s="163"/>
      <c r="N463" s="159"/>
      <c r="O463" s="159"/>
      <c r="P463" s="159"/>
      <c r="Q463" s="159"/>
      <c r="R463" s="159"/>
      <c r="S463" s="159"/>
      <c r="T463" s="164"/>
      <c r="AT463" s="165" t="s">
        <v>143</v>
      </c>
      <c r="AU463" s="165" t="s">
        <v>83</v>
      </c>
      <c r="AV463" s="165" t="s">
        <v>23</v>
      </c>
      <c r="AW463" s="165" t="s">
        <v>90</v>
      </c>
      <c r="AX463" s="165" t="s">
        <v>75</v>
      </c>
      <c r="AY463" s="165" t="s">
        <v>134</v>
      </c>
    </row>
    <row r="464" spans="2:65" s="6" customFormat="1" ht="15.75" customHeight="1" x14ac:dyDescent="0.3">
      <c r="B464" s="158"/>
      <c r="C464" s="159"/>
      <c r="D464" s="168" t="s">
        <v>143</v>
      </c>
      <c r="E464" s="159"/>
      <c r="F464" s="161" t="s">
        <v>144</v>
      </c>
      <c r="G464" s="159"/>
      <c r="H464" s="159"/>
      <c r="I464" s="282"/>
      <c r="J464" s="159"/>
      <c r="K464" s="159"/>
      <c r="L464" s="162"/>
      <c r="M464" s="163"/>
      <c r="N464" s="159"/>
      <c r="O464" s="159"/>
      <c r="P464" s="159"/>
      <c r="Q464" s="159"/>
      <c r="R464" s="159"/>
      <c r="S464" s="159"/>
      <c r="T464" s="164"/>
      <c r="AT464" s="165" t="s">
        <v>143</v>
      </c>
      <c r="AU464" s="165" t="s">
        <v>83</v>
      </c>
      <c r="AV464" s="165" t="s">
        <v>23</v>
      </c>
      <c r="AW464" s="165" t="s">
        <v>90</v>
      </c>
      <c r="AX464" s="165" t="s">
        <v>75</v>
      </c>
      <c r="AY464" s="165" t="s">
        <v>134</v>
      </c>
    </row>
    <row r="465" spans="2:65" s="6" customFormat="1" ht="15.75" customHeight="1" x14ac:dyDescent="0.3">
      <c r="B465" s="166"/>
      <c r="C465" s="167"/>
      <c r="D465" s="168" t="s">
        <v>143</v>
      </c>
      <c r="E465" s="167"/>
      <c r="F465" s="169" t="s">
        <v>237</v>
      </c>
      <c r="G465" s="167"/>
      <c r="H465" s="170">
        <v>61.488</v>
      </c>
      <c r="I465" s="283"/>
      <c r="J465" s="167"/>
      <c r="K465" s="167"/>
      <c r="L465" s="171"/>
      <c r="M465" s="172"/>
      <c r="N465" s="167"/>
      <c r="O465" s="167"/>
      <c r="P465" s="167"/>
      <c r="Q465" s="167"/>
      <c r="R465" s="167"/>
      <c r="S465" s="167"/>
      <c r="T465" s="173"/>
      <c r="AT465" s="174" t="s">
        <v>143</v>
      </c>
      <c r="AU465" s="174" t="s">
        <v>83</v>
      </c>
      <c r="AV465" s="174" t="s">
        <v>83</v>
      </c>
      <c r="AW465" s="174" t="s">
        <v>90</v>
      </c>
      <c r="AX465" s="174" t="s">
        <v>75</v>
      </c>
      <c r="AY465" s="174" t="s">
        <v>134</v>
      </c>
    </row>
    <row r="466" spans="2:65" s="6" customFormat="1" ht="27" customHeight="1" x14ac:dyDescent="0.3">
      <c r="B466" s="166"/>
      <c r="C466" s="167"/>
      <c r="D466" s="168" t="s">
        <v>143</v>
      </c>
      <c r="E466" s="167"/>
      <c r="F466" s="169" t="s">
        <v>238</v>
      </c>
      <c r="G466" s="167"/>
      <c r="H466" s="170">
        <v>247.78100000000001</v>
      </c>
      <c r="I466" s="283"/>
      <c r="J466" s="167"/>
      <c r="K466" s="167"/>
      <c r="L466" s="171"/>
      <c r="M466" s="172"/>
      <c r="N466" s="167"/>
      <c r="O466" s="167"/>
      <c r="P466" s="167"/>
      <c r="Q466" s="167"/>
      <c r="R466" s="167"/>
      <c r="S466" s="167"/>
      <c r="T466" s="173"/>
      <c r="AT466" s="174" t="s">
        <v>143</v>
      </c>
      <c r="AU466" s="174" t="s">
        <v>83</v>
      </c>
      <c r="AV466" s="174" t="s">
        <v>83</v>
      </c>
      <c r="AW466" s="174" t="s">
        <v>90</v>
      </c>
      <c r="AX466" s="174" t="s">
        <v>75</v>
      </c>
      <c r="AY466" s="174" t="s">
        <v>134</v>
      </c>
    </row>
    <row r="467" spans="2:65" s="6" customFormat="1" ht="27" customHeight="1" x14ac:dyDescent="0.3">
      <c r="B467" s="166"/>
      <c r="C467" s="167"/>
      <c r="D467" s="168" t="s">
        <v>143</v>
      </c>
      <c r="E467" s="167"/>
      <c r="F467" s="169" t="s">
        <v>239</v>
      </c>
      <c r="G467" s="167"/>
      <c r="H467" s="170">
        <v>108.431</v>
      </c>
      <c r="I467" s="283"/>
      <c r="J467" s="167"/>
      <c r="K467" s="167"/>
      <c r="L467" s="171"/>
      <c r="M467" s="172"/>
      <c r="N467" s="167"/>
      <c r="O467" s="167"/>
      <c r="P467" s="167"/>
      <c r="Q467" s="167"/>
      <c r="R467" s="167"/>
      <c r="S467" s="167"/>
      <c r="T467" s="173"/>
      <c r="AT467" s="174" t="s">
        <v>143</v>
      </c>
      <c r="AU467" s="174" t="s">
        <v>83</v>
      </c>
      <c r="AV467" s="174" t="s">
        <v>83</v>
      </c>
      <c r="AW467" s="174" t="s">
        <v>90</v>
      </c>
      <c r="AX467" s="174" t="s">
        <v>75</v>
      </c>
      <c r="AY467" s="174" t="s">
        <v>134</v>
      </c>
    </row>
    <row r="468" spans="2:65" s="6" customFormat="1" ht="27" customHeight="1" x14ac:dyDescent="0.3">
      <c r="B468" s="166"/>
      <c r="C468" s="167"/>
      <c r="D468" s="168" t="s">
        <v>143</v>
      </c>
      <c r="E468" s="167"/>
      <c r="F468" s="169" t="s">
        <v>240</v>
      </c>
      <c r="G468" s="167"/>
      <c r="H468" s="170">
        <v>236.24799999999999</v>
      </c>
      <c r="I468" s="283"/>
      <c r="J468" s="167"/>
      <c r="K468" s="167"/>
      <c r="L468" s="171"/>
      <c r="M468" s="172"/>
      <c r="N468" s="167"/>
      <c r="O468" s="167"/>
      <c r="P468" s="167"/>
      <c r="Q468" s="167"/>
      <c r="R468" s="167"/>
      <c r="S468" s="167"/>
      <c r="T468" s="173"/>
      <c r="AT468" s="174" t="s">
        <v>143</v>
      </c>
      <c r="AU468" s="174" t="s">
        <v>83</v>
      </c>
      <c r="AV468" s="174" t="s">
        <v>83</v>
      </c>
      <c r="AW468" s="174" t="s">
        <v>90</v>
      </c>
      <c r="AX468" s="174" t="s">
        <v>75</v>
      </c>
      <c r="AY468" s="174" t="s">
        <v>134</v>
      </c>
    </row>
    <row r="469" spans="2:65" s="6" customFormat="1" ht="15.75" customHeight="1" x14ac:dyDescent="0.3">
      <c r="B469" s="166"/>
      <c r="C469" s="167"/>
      <c r="D469" s="168" t="s">
        <v>143</v>
      </c>
      <c r="E469" s="167"/>
      <c r="F469" s="169" t="s">
        <v>241</v>
      </c>
      <c r="G469" s="167"/>
      <c r="H469" s="170">
        <v>123.39400000000001</v>
      </c>
      <c r="I469" s="283"/>
      <c r="J469" s="167"/>
      <c r="K469" s="167"/>
      <c r="L469" s="171"/>
      <c r="M469" s="172"/>
      <c r="N469" s="167"/>
      <c r="O469" s="167"/>
      <c r="P469" s="167"/>
      <c r="Q469" s="167"/>
      <c r="R469" s="167"/>
      <c r="S469" s="167"/>
      <c r="T469" s="173"/>
      <c r="AT469" s="174" t="s">
        <v>143</v>
      </c>
      <c r="AU469" s="174" t="s">
        <v>83</v>
      </c>
      <c r="AV469" s="174" t="s">
        <v>83</v>
      </c>
      <c r="AW469" s="174" t="s">
        <v>90</v>
      </c>
      <c r="AX469" s="174" t="s">
        <v>75</v>
      </c>
      <c r="AY469" s="174" t="s">
        <v>134</v>
      </c>
    </row>
    <row r="470" spans="2:65" s="6" customFormat="1" ht="15.75" customHeight="1" x14ac:dyDescent="0.3">
      <c r="B470" s="158"/>
      <c r="C470" s="159"/>
      <c r="D470" s="168" t="s">
        <v>143</v>
      </c>
      <c r="E470" s="159"/>
      <c r="F470" s="161" t="s">
        <v>242</v>
      </c>
      <c r="G470" s="159"/>
      <c r="H470" s="159"/>
      <c r="I470" s="282"/>
      <c r="J470" s="159"/>
      <c r="K470" s="159"/>
      <c r="L470" s="162"/>
      <c r="M470" s="163"/>
      <c r="N470" s="159"/>
      <c r="O470" s="159"/>
      <c r="P470" s="159"/>
      <c r="Q470" s="159"/>
      <c r="R470" s="159"/>
      <c r="S470" s="159"/>
      <c r="T470" s="164"/>
      <c r="AT470" s="165" t="s">
        <v>143</v>
      </c>
      <c r="AU470" s="165" t="s">
        <v>83</v>
      </c>
      <c r="AV470" s="165" t="s">
        <v>23</v>
      </c>
      <c r="AW470" s="165" t="s">
        <v>90</v>
      </c>
      <c r="AX470" s="165" t="s">
        <v>75</v>
      </c>
      <c r="AY470" s="165" t="s">
        <v>134</v>
      </c>
    </row>
    <row r="471" spans="2:65" s="6" customFormat="1" ht="15.75" customHeight="1" x14ac:dyDescent="0.3">
      <c r="B471" s="166"/>
      <c r="C471" s="167"/>
      <c r="D471" s="168" t="s">
        <v>143</v>
      </c>
      <c r="E471" s="167"/>
      <c r="F471" s="169" t="s">
        <v>243</v>
      </c>
      <c r="G471" s="167"/>
      <c r="H471" s="170">
        <v>-60.164000000000001</v>
      </c>
      <c r="I471" s="283"/>
      <c r="J471" s="167"/>
      <c r="K471" s="167"/>
      <c r="L471" s="171"/>
      <c r="M471" s="172"/>
      <c r="N471" s="167"/>
      <c r="O471" s="167"/>
      <c r="P471" s="167"/>
      <c r="Q471" s="167"/>
      <c r="R471" s="167"/>
      <c r="S471" s="167"/>
      <c r="T471" s="173"/>
      <c r="AT471" s="174" t="s">
        <v>143</v>
      </c>
      <c r="AU471" s="174" t="s">
        <v>83</v>
      </c>
      <c r="AV471" s="174" t="s">
        <v>83</v>
      </c>
      <c r="AW471" s="174" t="s">
        <v>90</v>
      </c>
      <c r="AX471" s="174" t="s">
        <v>75</v>
      </c>
      <c r="AY471" s="174" t="s">
        <v>134</v>
      </c>
    </row>
    <row r="472" spans="2:65" s="6" customFormat="1" ht="15.75" customHeight="1" x14ac:dyDescent="0.3">
      <c r="B472" s="175"/>
      <c r="C472" s="176"/>
      <c r="D472" s="168" t="s">
        <v>143</v>
      </c>
      <c r="E472" s="176"/>
      <c r="F472" s="177" t="s">
        <v>146</v>
      </c>
      <c r="G472" s="176"/>
      <c r="H472" s="178">
        <v>717.928</v>
      </c>
      <c r="I472" s="284"/>
      <c r="J472" s="176"/>
      <c r="K472" s="176"/>
      <c r="L472" s="179"/>
      <c r="M472" s="180"/>
      <c r="N472" s="176"/>
      <c r="O472" s="176"/>
      <c r="P472" s="176"/>
      <c r="Q472" s="176"/>
      <c r="R472" s="176"/>
      <c r="S472" s="176"/>
      <c r="T472" s="181"/>
      <c r="AT472" s="182" t="s">
        <v>143</v>
      </c>
      <c r="AU472" s="182" t="s">
        <v>83</v>
      </c>
      <c r="AV472" s="182" t="s">
        <v>141</v>
      </c>
      <c r="AW472" s="182" t="s">
        <v>90</v>
      </c>
      <c r="AX472" s="182" t="s">
        <v>23</v>
      </c>
      <c r="AY472" s="182" t="s">
        <v>134</v>
      </c>
    </row>
    <row r="473" spans="2:65" s="6" customFormat="1" ht="15.75" customHeight="1" x14ac:dyDescent="0.3">
      <c r="B473" s="23"/>
      <c r="C473" s="146" t="s">
        <v>595</v>
      </c>
      <c r="D473" s="146" t="s">
        <v>137</v>
      </c>
      <c r="E473" s="147" t="s">
        <v>596</v>
      </c>
      <c r="F473" s="148" t="s">
        <v>597</v>
      </c>
      <c r="G473" s="149" t="s">
        <v>140</v>
      </c>
      <c r="H473" s="150">
        <v>717.928</v>
      </c>
      <c r="I473" s="281">
        <v>5</v>
      </c>
      <c r="J473" s="152">
        <f>ROUND($I$473*$H$473,2)</f>
        <v>3589.64</v>
      </c>
      <c r="K473" s="148" t="s">
        <v>150</v>
      </c>
      <c r="L473" s="43"/>
      <c r="M473" s="153"/>
      <c r="N473" s="154" t="s">
        <v>46</v>
      </c>
      <c r="O473" s="24"/>
      <c r="P473" s="155">
        <f>$O$473*$H$473</f>
        <v>0</v>
      </c>
      <c r="Q473" s="155">
        <v>0</v>
      </c>
      <c r="R473" s="155">
        <f>$Q$473*$H$473</f>
        <v>0</v>
      </c>
      <c r="S473" s="155">
        <v>0</v>
      </c>
      <c r="T473" s="156">
        <f>$S$473*$H$473</f>
        <v>0</v>
      </c>
      <c r="AR473" s="89" t="s">
        <v>262</v>
      </c>
      <c r="AT473" s="89" t="s">
        <v>137</v>
      </c>
      <c r="AU473" s="89" t="s">
        <v>83</v>
      </c>
      <c r="AY473" s="6" t="s">
        <v>134</v>
      </c>
      <c r="BE473" s="157">
        <f>IF($N$473="základní",$J$473,0)</f>
        <v>3589.64</v>
      </c>
      <c r="BF473" s="157">
        <f>IF($N$473="snížená",$J$473,0)</f>
        <v>0</v>
      </c>
      <c r="BG473" s="157">
        <f>IF($N$473="zákl. přenesená",$J$473,0)</f>
        <v>0</v>
      </c>
      <c r="BH473" s="157">
        <f>IF($N$473="sníž. přenesená",$J$473,0)</f>
        <v>0</v>
      </c>
      <c r="BI473" s="157">
        <f>IF($N$473="nulová",$J$473,0)</f>
        <v>0</v>
      </c>
      <c r="BJ473" s="89" t="s">
        <v>23</v>
      </c>
      <c r="BK473" s="157">
        <f>ROUND($I$473*$H$473,2)</f>
        <v>3589.64</v>
      </c>
      <c r="BL473" s="89" t="s">
        <v>262</v>
      </c>
      <c r="BM473" s="89" t="s">
        <v>598</v>
      </c>
    </row>
    <row r="474" spans="2:65" s="6" customFormat="1" ht="16.5" customHeight="1" x14ac:dyDescent="0.3">
      <c r="B474" s="23"/>
      <c r="C474" s="24"/>
      <c r="D474" s="160" t="s">
        <v>152</v>
      </c>
      <c r="E474" s="24"/>
      <c r="F474" s="183" t="s">
        <v>597</v>
      </c>
      <c r="G474" s="24"/>
      <c r="H474" s="24"/>
      <c r="I474" s="285"/>
      <c r="J474" s="24"/>
      <c r="K474" s="24"/>
      <c r="L474" s="43"/>
      <c r="M474" s="56"/>
      <c r="N474" s="24"/>
      <c r="O474" s="24"/>
      <c r="P474" s="24"/>
      <c r="Q474" s="24"/>
      <c r="R474" s="24"/>
      <c r="S474" s="24"/>
      <c r="T474" s="57"/>
      <c r="AT474" s="6" t="s">
        <v>152</v>
      </c>
      <c r="AU474" s="6" t="s">
        <v>83</v>
      </c>
    </row>
    <row r="475" spans="2:65" s="6" customFormat="1" ht="15.75" customHeight="1" x14ac:dyDescent="0.3">
      <c r="B475" s="158"/>
      <c r="C475" s="159"/>
      <c r="D475" s="168" t="s">
        <v>143</v>
      </c>
      <c r="E475" s="159"/>
      <c r="F475" s="161" t="s">
        <v>208</v>
      </c>
      <c r="G475" s="159"/>
      <c r="H475" s="159"/>
      <c r="I475" s="282"/>
      <c r="J475" s="159"/>
      <c r="K475" s="159"/>
      <c r="L475" s="162"/>
      <c r="M475" s="163"/>
      <c r="N475" s="159"/>
      <c r="O475" s="159"/>
      <c r="P475" s="159"/>
      <c r="Q475" s="159"/>
      <c r="R475" s="159"/>
      <c r="S475" s="159"/>
      <c r="T475" s="164"/>
      <c r="AT475" s="165" t="s">
        <v>143</v>
      </c>
      <c r="AU475" s="165" t="s">
        <v>83</v>
      </c>
      <c r="AV475" s="165" t="s">
        <v>23</v>
      </c>
      <c r="AW475" s="165" t="s">
        <v>90</v>
      </c>
      <c r="AX475" s="165" t="s">
        <v>75</v>
      </c>
      <c r="AY475" s="165" t="s">
        <v>134</v>
      </c>
    </row>
    <row r="476" spans="2:65" s="6" customFormat="1" ht="15.75" customHeight="1" x14ac:dyDescent="0.3">
      <c r="B476" s="158"/>
      <c r="C476" s="159"/>
      <c r="D476" s="168" t="s">
        <v>143</v>
      </c>
      <c r="E476" s="159"/>
      <c r="F476" s="161" t="s">
        <v>209</v>
      </c>
      <c r="G476" s="159"/>
      <c r="H476" s="159"/>
      <c r="I476" s="282"/>
      <c r="J476" s="159"/>
      <c r="K476" s="159"/>
      <c r="L476" s="162"/>
      <c r="M476" s="163"/>
      <c r="N476" s="159"/>
      <c r="O476" s="159"/>
      <c r="P476" s="159"/>
      <c r="Q476" s="159"/>
      <c r="R476" s="159"/>
      <c r="S476" s="159"/>
      <c r="T476" s="164"/>
      <c r="AT476" s="165" t="s">
        <v>143</v>
      </c>
      <c r="AU476" s="165" t="s">
        <v>83</v>
      </c>
      <c r="AV476" s="165" t="s">
        <v>23</v>
      </c>
      <c r="AW476" s="165" t="s">
        <v>90</v>
      </c>
      <c r="AX476" s="165" t="s">
        <v>75</v>
      </c>
      <c r="AY476" s="165" t="s">
        <v>134</v>
      </c>
    </row>
    <row r="477" spans="2:65" s="6" customFormat="1" ht="15.75" customHeight="1" x14ac:dyDescent="0.3">
      <c r="B477" s="158"/>
      <c r="C477" s="159"/>
      <c r="D477" s="168" t="s">
        <v>143</v>
      </c>
      <c r="E477" s="159"/>
      <c r="F477" s="161" t="s">
        <v>210</v>
      </c>
      <c r="G477" s="159"/>
      <c r="H477" s="159"/>
      <c r="I477" s="282"/>
      <c r="J477" s="159"/>
      <c r="K477" s="159"/>
      <c r="L477" s="162"/>
      <c r="M477" s="163"/>
      <c r="N477" s="159"/>
      <c r="O477" s="159"/>
      <c r="P477" s="159"/>
      <c r="Q477" s="159"/>
      <c r="R477" s="159"/>
      <c r="S477" s="159"/>
      <c r="T477" s="164"/>
      <c r="AT477" s="165" t="s">
        <v>143</v>
      </c>
      <c r="AU477" s="165" t="s">
        <v>83</v>
      </c>
      <c r="AV477" s="165" t="s">
        <v>23</v>
      </c>
      <c r="AW477" s="165" t="s">
        <v>90</v>
      </c>
      <c r="AX477" s="165" t="s">
        <v>75</v>
      </c>
      <c r="AY477" s="165" t="s">
        <v>134</v>
      </c>
    </row>
    <row r="478" spans="2:65" s="6" customFormat="1" ht="15.75" customHeight="1" x14ac:dyDescent="0.3">
      <c r="B478" s="166"/>
      <c r="C478" s="167"/>
      <c r="D478" s="168" t="s">
        <v>143</v>
      </c>
      <c r="E478" s="167"/>
      <c r="F478" s="169" t="s">
        <v>211</v>
      </c>
      <c r="G478" s="167"/>
      <c r="H478" s="170">
        <v>0.75</v>
      </c>
      <c r="I478" s="283"/>
      <c r="J478" s="167"/>
      <c r="K478" s="167"/>
      <c r="L478" s="171"/>
      <c r="M478" s="172"/>
      <c r="N478" s="167"/>
      <c r="O478" s="167"/>
      <c r="P478" s="167"/>
      <c r="Q478" s="167"/>
      <c r="R478" s="167"/>
      <c r="S478" s="167"/>
      <c r="T478" s="173"/>
      <c r="AT478" s="174" t="s">
        <v>143</v>
      </c>
      <c r="AU478" s="174" t="s">
        <v>83</v>
      </c>
      <c r="AV478" s="174" t="s">
        <v>83</v>
      </c>
      <c r="AW478" s="174" t="s">
        <v>90</v>
      </c>
      <c r="AX478" s="174" t="s">
        <v>75</v>
      </c>
      <c r="AY478" s="174" t="s">
        <v>134</v>
      </c>
    </row>
    <row r="479" spans="2:65" s="6" customFormat="1" ht="15.75" customHeight="1" x14ac:dyDescent="0.3">
      <c r="B479" s="158"/>
      <c r="C479" s="159"/>
      <c r="D479" s="168" t="s">
        <v>143</v>
      </c>
      <c r="E479" s="159"/>
      <c r="F479" s="161" t="s">
        <v>236</v>
      </c>
      <c r="G479" s="159"/>
      <c r="H479" s="159"/>
      <c r="I479" s="282"/>
      <c r="J479" s="159"/>
      <c r="K479" s="159"/>
      <c r="L479" s="162"/>
      <c r="M479" s="163"/>
      <c r="N479" s="159"/>
      <c r="O479" s="159"/>
      <c r="P479" s="159"/>
      <c r="Q479" s="159"/>
      <c r="R479" s="159"/>
      <c r="S479" s="159"/>
      <c r="T479" s="164"/>
      <c r="AT479" s="165" t="s">
        <v>143</v>
      </c>
      <c r="AU479" s="165" t="s">
        <v>83</v>
      </c>
      <c r="AV479" s="165" t="s">
        <v>23</v>
      </c>
      <c r="AW479" s="165" t="s">
        <v>90</v>
      </c>
      <c r="AX479" s="165" t="s">
        <v>75</v>
      </c>
      <c r="AY479" s="165" t="s">
        <v>134</v>
      </c>
    </row>
    <row r="480" spans="2:65" s="6" customFormat="1" ht="15.75" customHeight="1" x14ac:dyDescent="0.3">
      <c r="B480" s="158"/>
      <c r="C480" s="159"/>
      <c r="D480" s="168" t="s">
        <v>143</v>
      </c>
      <c r="E480" s="159"/>
      <c r="F480" s="161" t="s">
        <v>144</v>
      </c>
      <c r="G480" s="159"/>
      <c r="H480" s="159"/>
      <c r="I480" s="282"/>
      <c r="J480" s="159"/>
      <c r="K480" s="159"/>
      <c r="L480" s="162"/>
      <c r="M480" s="163"/>
      <c r="N480" s="159"/>
      <c r="O480" s="159"/>
      <c r="P480" s="159"/>
      <c r="Q480" s="159"/>
      <c r="R480" s="159"/>
      <c r="S480" s="159"/>
      <c r="T480" s="164"/>
      <c r="AT480" s="165" t="s">
        <v>143</v>
      </c>
      <c r="AU480" s="165" t="s">
        <v>83</v>
      </c>
      <c r="AV480" s="165" t="s">
        <v>23</v>
      </c>
      <c r="AW480" s="165" t="s">
        <v>90</v>
      </c>
      <c r="AX480" s="165" t="s">
        <v>75</v>
      </c>
      <c r="AY480" s="165" t="s">
        <v>134</v>
      </c>
    </row>
    <row r="481" spans="2:65" s="6" customFormat="1" ht="15.75" customHeight="1" x14ac:dyDescent="0.3">
      <c r="B481" s="166"/>
      <c r="C481" s="167"/>
      <c r="D481" s="168" t="s">
        <v>143</v>
      </c>
      <c r="E481" s="167"/>
      <c r="F481" s="169" t="s">
        <v>237</v>
      </c>
      <c r="G481" s="167"/>
      <c r="H481" s="170">
        <v>61.488</v>
      </c>
      <c r="I481" s="283"/>
      <c r="J481" s="167"/>
      <c r="K481" s="167"/>
      <c r="L481" s="171"/>
      <c r="M481" s="172"/>
      <c r="N481" s="167"/>
      <c r="O481" s="167"/>
      <c r="P481" s="167"/>
      <c r="Q481" s="167"/>
      <c r="R481" s="167"/>
      <c r="S481" s="167"/>
      <c r="T481" s="173"/>
      <c r="AT481" s="174" t="s">
        <v>143</v>
      </c>
      <c r="AU481" s="174" t="s">
        <v>83</v>
      </c>
      <c r="AV481" s="174" t="s">
        <v>83</v>
      </c>
      <c r="AW481" s="174" t="s">
        <v>90</v>
      </c>
      <c r="AX481" s="174" t="s">
        <v>75</v>
      </c>
      <c r="AY481" s="174" t="s">
        <v>134</v>
      </c>
    </row>
    <row r="482" spans="2:65" s="6" customFormat="1" ht="27" customHeight="1" x14ac:dyDescent="0.3">
      <c r="B482" s="166"/>
      <c r="C482" s="167"/>
      <c r="D482" s="168" t="s">
        <v>143</v>
      </c>
      <c r="E482" s="167"/>
      <c r="F482" s="169" t="s">
        <v>238</v>
      </c>
      <c r="G482" s="167"/>
      <c r="H482" s="170">
        <v>247.78100000000001</v>
      </c>
      <c r="I482" s="283"/>
      <c r="J482" s="167"/>
      <c r="K482" s="167"/>
      <c r="L482" s="171"/>
      <c r="M482" s="172"/>
      <c r="N482" s="167"/>
      <c r="O482" s="167"/>
      <c r="P482" s="167"/>
      <c r="Q482" s="167"/>
      <c r="R482" s="167"/>
      <c r="S482" s="167"/>
      <c r="T482" s="173"/>
      <c r="AT482" s="174" t="s">
        <v>143</v>
      </c>
      <c r="AU482" s="174" t="s">
        <v>83</v>
      </c>
      <c r="AV482" s="174" t="s">
        <v>83</v>
      </c>
      <c r="AW482" s="174" t="s">
        <v>90</v>
      </c>
      <c r="AX482" s="174" t="s">
        <v>75</v>
      </c>
      <c r="AY482" s="174" t="s">
        <v>134</v>
      </c>
    </row>
    <row r="483" spans="2:65" s="6" customFormat="1" ht="27" customHeight="1" x14ac:dyDescent="0.3">
      <c r="B483" s="166"/>
      <c r="C483" s="167"/>
      <c r="D483" s="168" t="s">
        <v>143</v>
      </c>
      <c r="E483" s="167"/>
      <c r="F483" s="169" t="s">
        <v>239</v>
      </c>
      <c r="G483" s="167"/>
      <c r="H483" s="170">
        <v>108.431</v>
      </c>
      <c r="I483" s="283"/>
      <c r="J483" s="167"/>
      <c r="K483" s="167"/>
      <c r="L483" s="171"/>
      <c r="M483" s="172"/>
      <c r="N483" s="167"/>
      <c r="O483" s="167"/>
      <c r="P483" s="167"/>
      <c r="Q483" s="167"/>
      <c r="R483" s="167"/>
      <c r="S483" s="167"/>
      <c r="T483" s="173"/>
      <c r="AT483" s="174" t="s">
        <v>143</v>
      </c>
      <c r="AU483" s="174" t="s">
        <v>83</v>
      </c>
      <c r="AV483" s="174" t="s">
        <v>83</v>
      </c>
      <c r="AW483" s="174" t="s">
        <v>90</v>
      </c>
      <c r="AX483" s="174" t="s">
        <v>75</v>
      </c>
      <c r="AY483" s="174" t="s">
        <v>134</v>
      </c>
    </row>
    <row r="484" spans="2:65" s="6" customFormat="1" ht="27" customHeight="1" x14ac:dyDescent="0.3">
      <c r="B484" s="166"/>
      <c r="C484" s="167"/>
      <c r="D484" s="168" t="s">
        <v>143</v>
      </c>
      <c r="E484" s="167"/>
      <c r="F484" s="169" t="s">
        <v>240</v>
      </c>
      <c r="G484" s="167"/>
      <c r="H484" s="170">
        <v>236.24799999999999</v>
      </c>
      <c r="I484" s="283"/>
      <c r="J484" s="167"/>
      <c r="K484" s="167"/>
      <c r="L484" s="171"/>
      <c r="M484" s="172"/>
      <c r="N484" s="167"/>
      <c r="O484" s="167"/>
      <c r="P484" s="167"/>
      <c r="Q484" s="167"/>
      <c r="R484" s="167"/>
      <c r="S484" s="167"/>
      <c r="T484" s="173"/>
      <c r="AT484" s="174" t="s">
        <v>143</v>
      </c>
      <c r="AU484" s="174" t="s">
        <v>83</v>
      </c>
      <c r="AV484" s="174" t="s">
        <v>83</v>
      </c>
      <c r="AW484" s="174" t="s">
        <v>90</v>
      </c>
      <c r="AX484" s="174" t="s">
        <v>75</v>
      </c>
      <c r="AY484" s="174" t="s">
        <v>134</v>
      </c>
    </row>
    <row r="485" spans="2:65" s="6" customFormat="1" ht="15.75" customHeight="1" x14ac:dyDescent="0.3">
      <c r="B485" s="166"/>
      <c r="C485" s="167"/>
      <c r="D485" s="168" t="s">
        <v>143</v>
      </c>
      <c r="E485" s="167"/>
      <c r="F485" s="169" t="s">
        <v>241</v>
      </c>
      <c r="G485" s="167"/>
      <c r="H485" s="170">
        <v>123.39400000000001</v>
      </c>
      <c r="I485" s="283"/>
      <c r="J485" s="167"/>
      <c r="K485" s="167"/>
      <c r="L485" s="171"/>
      <c r="M485" s="172"/>
      <c r="N485" s="167"/>
      <c r="O485" s="167"/>
      <c r="P485" s="167"/>
      <c r="Q485" s="167"/>
      <c r="R485" s="167"/>
      <c r="S485" s="167"/>
      <c r="T485" s="173"/>
      <c r="AT485" s="174" t="s">
        <v>143</v>
      </c>
      <c r="AU485" s="174" t="s">
        <v>83</v>
      </c>
      <c r="AV485" s="174" t="s">
        <v>83</v>
      </c>
      <c r="AW485" s="174" t="s">
        <v>90</v>
      </c>
      <c r="AX485" s="174" t="s">
        <v>75</v>
      </c>
      <c r="AY485" s="174" t="s">
        <v>134</v>
      </c>
    </row>
    <row r="486" spans="2:65" s="6" customFormat="1" ht="15.75" customHeight="1" x14ac:dyDescent="0.3">
      <c r="B486" s="158"/>
      <c r="C486" s="159"/>
      <c r="D486" s="168" t="s">
        <v>143</v>
      </c>
      <c r="E486" s="159"/>
      <c r="F486" s="161" t="s">
        <v>242</v>
      </c>
      <c r="G486" s="159"/>
      <c r="H486" s="159"/>
      <c r="I486" s="282"/>
      <c r="J486" s="159"/>
      <c r="K486" s="159"/>
      <c r="L486" s="162"/>
      <c r="M486" s="163"/>
      <c r="N486" s="159"/>
      <c r="O486" s="159"/>
      <c r="P486" s="159"/>
      <c r="Q486" s="159"/>
      <c r="R486" s="159"/>
      <c r="S486" s="159"/>
      <c r="T486" s="164"/>
      <c r="AT486" s="165" t="s">
        <v>143</v>
      </c>
      <c r="AU486" s="165" t="s">
        <v>83</v>
      </c>
      <c r="AV486" s="165" t="s">
        <v>23</v>
      </c>
      <c r="AW486" s="165" t="s">
        <v>90</v>
      </c>
      <c r="AX486" s="165" t="s">
        <v>75</v>
      </c>
      <c r="AY486" s="165" t="s">
        <v>134</v>
      </c>
    </row>
    <row r="487" spans="2:65" s="6" customFormat="1" ht="15.75" customHeight="1" x14ac:dyDescent="0.3">
      <c r="B487" s="166"/>
      <c r="C487" s="167"/>
      <c r="D487" s="168" t="s">
        <v>143</v>
      </c>
      <c r="E487" s="167"/>
      <c r="F487" s="169" t="s">
        <v>243</v>
      </c>
      <c r="G487" s="167"/>
      <c r="H487" s="170">
        <v>-60.164000000000001</v>
      </c>
      <c r="I487" s="283"/>
      <c r="J487" s="167"/>
      <c r="K487" s="167"/>
      <c r="L487" s="171"/>
      <c r="M487" s="172"/>
      <c r="N487" s="167"/>
      <c r="O487" s="167"/>
      <c r="P487" s="167"/>
      <c r="Q487" s="167"/>
      <c r="R487" s="167"/>
      <c r="S487" s="167"/>
      <c r="T487" s="173"/>
      <c r="AT487" s="174" t="s">
        <v>143</v>
      </c>
      <c r="AU487" s="174" t="s">
        <v>83</v>
      </c>
      <c r="AV487" s="174" t="s">
        <v>83</v>
      </c>
      <c r="AW487" s="174" t="s">
        <v>90</v>
      </c>
      <c r="AX487" s="174" t="s">
        <v>75</v>
      </c>
      <c r="AY487" s="174" t="s">
        <v>134</v>
      </c>
    </row>
    <row r="488" spans="2:65" s="6" customFormat="1" ht="15.75" customHeight="1" x14ac:dyDescent="0.3">
      <c r="B488" s="175"/>
      <c r="C488" s="176"/>
      <c r="D488" s="168" t="s">
        <v>143</v>
      </c>
      <c r="E488" s="176"/>
      <c r="F488" s="177" t="s">
        <v>146</v>
      </c>
      <c r="G488" s="176"/>
      <c r="H488" s="178">
        <v>717.928</v>
      </c>
      <c r="I488" s="284"/>
      <c r="J488" s="176"/>
      <c r="K488" s="176"/>
      <c r="L488" s="179"/>
      <c r="M488" s="180"/>
      <c r="N488" s="176"/>
      <c r="O488" s="176"/>
      <c r="P488" s="176"/>
      <c r="Q488" s="176"/>
      <c r="R488" s="176"/>
      <c r="S488" s="176"/>
      <c r="T488" s="181"/>
      <c r="AT488" s="182" t="s">
        <v>143</v>
      </c>
      <c r="AU488" s="182" t="s">
        <v>83</v>
      </c>
      <c r="AV488" s="182" t="s">
        <v>141</v>
      </c>
      <c r="AW488" s="182" t="s">
        <v>90</v>
      </c>
      <c r="AX488" s="182" t="s">
        <v>23</v>
      </c>
      <c r="AY488" s="182" t="s">
        <v>134</v>
      </c>
    </row>
    <row r="489" spans="2:65" s="6" customFormat="1" ht="15.75" customHeight="1" x14ac:dyDescent="0.3">
      <c r="B489" s="23"/>
      <c r="C489" s="146" t="s">
        <v>599</v>
      </c>
      <c r="D489" s="146" t="s">
        <v>137</v>
      </c>
      <c r="E489" s="147" t="s">
        <v>600</v>
      </c>
      <c r="F489" s="148" t="s">
        <v>601</v>
      </c>
      <c r="G489" s="149" t="s">
        <v>140</v>
      </c>
      <c r="H489" s="150">
        <v>717.928</v>
      </c>
      <c r="I489" s="281">
        <v>15</v>
      </c>
      <c r="J489" s="152">
        <f>ROUND($I$489*$H$489,2)</f>
        <v>10768.92</v>
      </c>
      <c r="K489" s="148" t="s">
        <v>150</v>
      </c>
      <c r="L489" s="43"/>
      <c r="M489" s="153"/>
      <c r="N489" s="154" t="s">
        <v>46</v>
      </c>
      <c r="O489" s="24"/>
      <c r="P489" s="155">
        <f>$O$489*$H$489</f>
        <v>0</v>
      </c>
      <c r="Q489" s="155">
        <v>2.0000000000000001E-4</v>
      </c>
      <c r="R489" s="155">
        <f>$Q$489*$H$489</f>
        <v>0.14358560000000001</v>
      </c>
      <c r="S489" s="155">
        <v>0</v>
      </c>
      <c r="T489" s="156">
        <f>$S$489*$H$489</f>
        <v>0</v>
      </c>
      <c r="AR489" s="89" t="s">
        <v>262</v>
      </c>
      <c r="AT489" s="89" t="s">
        <v>137</v>
      </c>
      <c r="AU489" s="89" t="s">
        <v>83</v>
      </c>
      <c r="AY489" s="6" t="s">
        <v>134</v>
      </c>
      <c r="BE489" s="157">
        <f>IF($N$489="základní",$J$489,0)</f>
        <v>10768.92</v>
      </c>
      <c r="BF489" s="157">
        <f>IF($N$489="snížená",$J$489,0)</f>
        <v>0</v>
      </c>
      <c r="BG489" s="157">
        <f>IF($N$489="zákl. přenesená",$J$489,0)</f>
        <v>0</v>
      </c>
      <c r="BH489" s="157">
        <f>IF($N$489="sníž. přenesená",$J$489,0)</f>
        <v>0</v>
      </c>
      <c r="BI489" s="157">
        <f>IF($N$489="nulová",$J$489,0)</f>
        <v>0</v>
      </c>
      <c r="BJ489" s="89" t="s">
        <v>23</v>
      </c>
      <c r="BK489" s="157">
        <f>ROUND($I$489*$H$489,2)</f>
        <v>10768.92</v>
      </c>
      <c r="BL489" s="89" t="s">
        <v>262</v>
      </c>
      <c r="BM489" s="89" t="s">
        <v>602</v>
      </c>
    </row>
    <row r="490" spans="2:65" s="6" customFormat="1" ht="16.5" customHeight="1" x14ac:dyDescent="0.3">
      <c r="B490" s="23"/>
      <c r="C490" s="24"/>
      <c r="D490" s="160" t="s">
        <v>152</v>
      </c>
      <c r="E490" s="24"/>
      <c r="F490" s="183" t="s">
        <v>603</v>
      </c>
      <c r="G490" s="24"/>
      <c r="H490" s="24"/>
      <c r="I490" s="285"/>
      <c r="J490" s="24"/>
      <c r="K490" s="24"/>
      <c r="L490" s="43"/>
      <c r="M490" s="56"/>
      <c r="N490" s="24"/>
      <c r="O490" s="24"/>
      <c r="P490" s="24"/>
      <c r="Q490" s="24"/>
      <c r="R490" s="24"/>
      <c r="S490" s="24"/>
      <c r="T490" s="57"/>
      <c r="AT490" s="6" t="s">
        <v>152</v>
      </c>
      <c r="AU490" s="6" t="s">
        <v>83</v>
      </c>
    </row>
    <row r="491" spans="2:65" s="6" customFormat="1" ht="15.75" customHeight="1" x14ac:dyDescent="0.3">
      <c r="B491" s="158"/>
      <c r="C491" s="159"/>
      <c r="D491" s="168" t="s">
        <v>143</v>
      </c>
      <c r="E491" s="159"/>
      <c r="F491" s="161" t="s">
        <v>208</v>
      </c>
      <c r="G491" s="159"/>
      <c r="H491" s="159"/>
      <c r="I491" s="282"/>
      <c r="J491" s="159"/>
      <c r="K491" s="159"/>
      <c r="L491" s="162"/>
      <c r="M491" s="163"/>
      <c r="N491" s="159"/>
      <c r="O491" s="159"/>
      <c r="P491" s="159"/>
      <c r="Q491" s="159"/>
      <c r="R491" s="159"/>
      <c r="S491" s="159"/>
      <c r="T491" s="164"/>
      <c r="AT491" s="165" t="s">
        <v>143</v>
      </c>
      <c r="AU491" s="165" t="s">
        <v>83</v>
      </c>
      <c r="AV491" s="165" t="s">
        <v>23</v>
      </c>
      <c r="AW491" s="165" t="s">
        <v>90</v>
      </c>
      <c r="AX491" s="165" t="s">
        <v>75</v>
      </c>
      <c r="AY491" s="165" t="s">
        <v>134</v>
      </c>
    </row>
    <row r="492" spans="2:65" s="6" customFormat="1" ht="15.75" customHeight="1" x14ac:dyDescent="0.3">
      <c r="B492" s="158"/>
      <c r="C492" s="159"/>
      <c r="D492" s="168" t="s">
        <v>143</v>
      </c>
      <c r="E492" s="159"/>
      <c r="F492" s="161" t="s">
        <v>209</v>
      </c>
      <c r="G492" s="159"/>
      <c r="H492" s="159"/>
      <c r="I492" s="282"/>
      <c r="J492" s="159"/>
      <c r="K492" s="159"/>
      <c r="L492" s="162"/>
      <c r="M492" s="163"/>
      <c r="N492" s="159"/>
      <c r="O492" s="159"/>
      <c r="P492" s="159"/>
      <c r="Q492" s="159"/>
      <c r="R492" s="159"/>
      <c r="S492" s="159"/>
      <c r="T492" s="164"/>
      <c r="AT492" s="165" t="s">
        <v>143</v>
      </c>
      <c r="AU492" s="165" t="s">
        <v>83</v>
      </c>
      <c r="AV492" s="165" t="s">
        <v>23</v>
      </c>
      <c r="AW492" s="165" t="s">
        <v>90</v>
      </c>
      <c r="AX492" s="165" t="s">
        <v>75</v>
      </c>
      <c r="AY492" s="165" t="s">
        <v>134</v>
      </c>
    </row>
    <row r="493" spans="2:65" s="6" customFormat="1" ht="15.75" customHeight="1" x14ac:dyDescent="0.3">
      <c r="B493" s="158"/>
      <c r="C493" s="159"/>
      <c r="D493" s="168" t="s">
        <v>143</v>
      </c>
      <c r="E493" s="159"/>
      <c r="F493" s="161" t="s">
        <v>210</v>
      </c>
      <c r="G493" s="159"/>
      <c r="H493" s="159"/>
      <c r="I493" s="282"/>
      <c r="J493" s="159"/>
      <c r="K493" s="159"/>
      <c r="L493" s="162"/>
      <c r="M493" s="163"/>
      <c r="N493" s="159"/>
      <c r="O493" s="159"/>
      <c r="P493" s="159"/>
      <c r="Q493" s="159"/>
      <c r="R493" s="159"/>
      <c r="S493" s="159"/>
      <c r="T493" s="164"/>
      <c r="AT493" s="165" t="s">
        <v>143</v>
      </c>
      <c r="AU493" s="165" t="s">
        <v>83</v>
      </c>
      <c r="AV493" s="165" t="s">
        <v>23</v>
      </c>
      <c r="AW493" s="165" t="s">
        <v>90</v>
      </c>
      <c r="AX493" s="165" t="s">
        <v>75</v>
      </c>
      <c r="AY493" s="165" t="s">
        <v>134</v>
      </c>
    </row>
    <row r="494" spans="2:65" s="6" customFormat="1" ht="15.75" customHeight="1" x14ac:dyDescent="0.3">
      <c r="B494" s="166"/>
      <c r="C494" s="167"/>
      <c r="D494" s="168" t="s">
        <v>143</v>
      </c>
      <c r="E494" s="167"/>
      <c r="F494" s="169" t="s">
        <v>211</v>
      </c>
      <c r="G494" s="167"/>
      <c r="H494" s="170">
        <v>0.75</v>
      </c>
      <c r="I494" s="283"/>
      <c r="J494" s="167"/>
      <c r="K494" s="167"/>
      <c r="L494" s="171"/>
      <c r="M494" s="172"/>
      <c r="N494" s="167"/>
      <c r="O494" s="167"/>
      <c r="P494" s="167"/>
      <c r="Q494" s="167"/>
      <c r="R494" s="167"/>
      <c r="S494" s="167"/>
      <c r="T494" s="173"/>
      <c r="AT494" s="174" t="s">
        <v>143</v>
      </c>
      <c r="AU494" s="174" t="s">
        <v>83</v>
      </c>
      <c r="AV494" s="174" t="s">
        <v>83</v>
      </c>
      <c r="AW494" s="174" t="s">
        <v>90</v>
      </c>
      <c r="AX494" s="174" t="s">
        <v>75</v>
      </c>
      <c r="AY494" s="174" t="s">
        <v>134</v>
      </c>
    </row>
    <row r="495" spans="2:65" s="6" customFormat="1" ht="15.75" customHeight="1" x14ac:dyDescent="0.3">
      <c r="B495" s="158"/>
      <c r="C495" s="159"/>
      <c r="D495" s="168" t="s">
        <v>143</v>
      </c>
      <c r="E495" s="159"/>
      <c r="F495" s="161" t="s">
        <v>236</v>
      </c>
      <c r="G495" s="159"/>
      <c r="H495" s="159"/>
      <c r="I495" s="282"/>
      <c r="J495" s="159"/>
      <c r="K495" s="159"/>
      <c r="L495" s="162"/>
      <c r="M495" s="163"/>
      <c r="N495" s="159"/>
      <c r="O495" s="159"/>
      <c r="P495" s="159"/>
      <c r="Q495" s="159"/>
      <c r="R495" s="159"/>
      <c r="S495" s="159"/>
      <c r="T495" s="164"/>
      <c r="AT495" s="165" t="s">
        <v>143</v>
      </c>
      <c r="AU495" s="165" t="s">
        <v>83</v>
      </c>
      <c r="AV495" s="165" t="s">
        <v>23</v>
      </c>
      <c r="AW495" s="165" t="s">
        <v>90</v>
      </c>
      <c r="AX495" s="165" t="s">
        <v>75</v>
      </c>
      <c r="AY495" s="165" t="s">
        <v>134</v>
      </c>
    </row>
    <row r="496" spans="2:65" s="6" customFormat="1" ht="15.75" customHeight="1" x14ac:dyDescent="0.3">
      <c r="B496" s="158"/>
      <c r="C496" s="159"/>
      <c r="D496" s="168" t="s">
        <v>143</v>
      </c>
      <c r="E496" s="159"/>
      <c r="F496" s="161" t="s">
        <v>144</v>
      </c>
      <c r="G496" s="159"/>
      <c r="H496" s="159"/>
      <c r="I496" s="282"/>
      <c r="J496" s="159"/>
      <c r="K496" s="159"/>
      <c r="L496" s="162"/>
      <c r="M496" s="163"/>
      <c r="N496" s="159"/>
      <c r="O496" s="159"/>
      <c r="P496" s="159"/>
      <c r="Q496" s="159"/>
      <c r="R496" s="159"/>
      <c r="S496" s="159"/>
      <c r="T496" s="164"/>
      <c r="AT496" s="165" t="s">
        <v>143</v>
      </c>
      <c r="AU496" s="165" t="s">
        <v>83</v>
      </c>
      <c r="AV496" s="165" t="s">
        <v>23</v>
      </c>
      <c r="AW496" s="165" t="s">
        <v>90</v>
      </c>
      <c r="AX496" s="165" t="s">
        <v>75</v>
      </c>
      <c r="AY496" s="165" t="s">
        <v>134</v>
      </c>
    </row>
    <row r="497" spans="2:65" s="6" customFormat="1" ht="15.75" customHeight="1" x14ac:dyDescent="0.3">
      <c r="B497" s="166"/>
      <c r="C497" s="167"/>
      <c r="D497" s="168" t="s">
        <v>143</v>
      </c>
      <c r="E497" s="167"/>
      <c r="F497" s="169" t="s">
        <v>237</v>
      </c>
      <c r="G497" s="167"/>
      <c r="H497" s="170">
        <v>61.488</v>
      </c>
      <c r="I497" s="283"/>
      <c r="J497" s="167"/>
      <c r="K497" s="167"/>
      <c r="L497" s="171"/>
      <c r="M497" s="172"/>
      <c r="N497" s="167"/>
      <c r="O497" s="167"/>
      <c r="P497" s="167"/>
      <c r="Q497" s="167"/>
      <c r="R497" s="167"/>
      <c r="S497" s="167"/>
      <c r="T497" s="173"/>
      <c r="AT497" s="174" t="s">
        <v>143</v>
      </c>
      <c r="AU497" s="174" t="s">
        <v>83</v>
      </c>
      <c r="AV497" s="174" t="s">
        <v>83</v>
      </c>
      <c r="AW497" s="174" t="s">
        <v>90</v>
      </c>
      <c r="AX497" s="174" t="s">
        <v>75</v>
      </c>
      <c r="AY497" s="174" t="s">
        <v>134</v>
      </c>
    </row>
    <row r="498" spans="2:65" s="6" customFormat="1" ht="27" customHeight="1" x14ac:dyDescent="0.3">
      <c r="B498" s="166"/>
      <c r="C498" s="167"/>
      <c r="D498" s="168" t="s">
        <v>143</v>
      </c>
      <c r="E498" s="167"/>
      <c r="F498" s="169" t="s">
        <v>238</v>
      </c>
      <c r="G498" s="167"/>
      <c r="H498" s="170">
        <v>247.78100000000001</v>
      </c>
      <c r="I498" s="283"/>
      <c r="J498" s="167"/>
      <c r="K498" s="167"/>
      <c r="L498" s="171"/>
      <c r="M498" s="172"/>
      <c r="N498" s="167"/>
      <c r="O498" s="167"/>
      <c r="P498" s="167"/>
      <c r="Q498" s="167"/>
      <c r="R498" s="167"/>
      <c r="S498" s="167"/>
      <c r="T498" s="173"/>
      <c r="AT498" s="174" t="s">
        <v>143</v>
      </c>
      <c r="AU498" s="174" t="s">
        <v>83</v>
      </c>
      <c r="AV498" s="174" t="s">
        <v>83</v>
      </c>
      <c r="AW498" s="174" t="s">
        <v>90</v>
      </c>
      <c r="AX498" s="174" t="s">
        <v>75</v>
      </c>
      <c r="AY498" s="174" t="s">
        <v>134</v>
      </c>
    </row>
    <row r="499" spans="2:65" s="6" customFormat="1" ht="27" customHeight="1" x14ac:dyDescent="0.3">
      <c r="B499" s="166"/>
      <c r="C499" s="167"/>
      <c r="D499" s="168" t="s">
        <v>143</v>
      </c>
      <c r="E499" s="167"/>
      <c r="F499" s="169" t="s">
        <v>239</v>
      </c>
      <c r="G499" s="167"/>
      <c r="H499" s="170">
        <v>108.431</v>
      </c>
      <c r="I499" s="283"/>
      <c r="J499" s="167"/>
      <c r="K499" s="167"/>
      <c r="L499" s="171"/>
      <c r="M499" s="172"/>
      <c r="N499" s="167"/>
      <c r="O499" s="167"/>
      <c r="P499" s="167"/>
      <c r="Q499" s="167"/>
      <c r="R499" s="167"/>
      <c r="S499" s="167"/>
      <c r="T499" s="173"/>
      <c r="AT499" s="174" t="s">
        <v>143</v>
      </c>
      <c r="AU499" s="174" t="s">
        <v>83</v>
      </c>
      <c r="AV499" s="174" t="s">
        <v>83</v>
      </c>
      <c r="AW499" s="174" t="s">
        <v>90</v>
      </c>
      <c r="AX499" s="174" t="s">
        <v>75</v>
      </c>
      <c r="AY499" s="174" t="s">
        <v>134</v>
      </c>
    </row>
    <row r="500" spans="2:65" s="6" customFormat="1" ht="27" customHeight="1" x14ac:dyDescent="0.3">
      <c r="B500" s="166"/>
      <c r="C500" s="167"/>
      <c r="D500" s="168" t="s">
        <v>143</v>
      </c>
      <c r="E500" s="167"/>
      <c r="F500" s="169" t="s">
        <v>240</v>
      </c>
      <c r="G500" s="167"/>
      <c r="H500" s="170">
        <v>236.24799999999999</v>
      </c>
      <c r="I500" s="283"/>
      <c r="J500" s="167"/>
      <c r="K500" s="167"/>
      <c r="L500" s="171"/>
      <c r="M500" s="172"/>
      <c r="N500" s="167"/>
      <c r="O500" s="167"/>
      <c r="P500" s="167"/>
      <c r="Q500" s="167"/>
      <c r="R500" s="167"/>
      <c r="S500" s="167"/>
      <c r="T500" s="173"/>
      <c r="AT500" s="174" t="s">
        <v>143</v>
      </c>
      <c r="AU500" s="174" t="s">
        <v>83</v>
      </c>
      <c r="AV500" s="174" t="s">
        <v>83</v>
      </c>
      <c r="AW500" s="174" t="s">
        <v>90</v>
      </c>
      <c r="AX500" s="174" t="s">
        <v>75</v>
      </c>
      <c r="AY500" s="174" t="s">
        <v>134</v>
      </c>
    </row>
    <row r="501" spans="2:65" s="6" customFormat="1" ht="15.75" customHeight="1" x14ac:dyDescent="0.3">
      <c r="B501" s="166"/>
      <c r="C501" s="167"/>
      <c r="D501" s="168" t="s">
        <v>143</v>
      </c>
      <c r="E501" s="167"/>
      <c r="F501" s="169" t="s">
        <v>241</v>
      </c>
      <c r="G501" s="167"/>
      <c r="H501" s="170">
        <v>123.39400000000001</v>
      </c>
      <c r="I501" s="283"/>
      <c r="J501" s="167"/>
      <c r="K501" s="167"/>
      <c r="L501" s="171"/>
      <c r="M501" s="172"/>
      <c r="N501" s="167"/>
      <c r="O501" s="167"/>
      <c r="P501" s="167"/>
      <c r="Q501" s="167"/>
      <c r="R501" s="167"/>
      <c r="S501" s="167"/>
      <c r="T501" s="173"/>
      <c r="AT501" s="174" t="s">
        <v>143</v>
      </c>
      <c r="AU501" s="174" t="s">
        <v>83</v>
      </c>
      <c r="AV501" s="174" t="s">
        <v>83</v>
      </c>
      <c r="AW501" s="174" t="s">
        <v>90</v>
      </c>
      <c r="AX501" s="174" t="s">
        <v>75</v>
      </c>
      <c r="AY501" s="174" t="s">
        <v>134</v>
      </c>
    </row>
    <row r="502" spans="2:65" s="6" customFormat="1" ht="15.75" customHeight="1" x14ac:dyDescent="0.3">
      <c r="B502" s="158"/>
      <c r="C502" s="159"/>
      <c r="D502" s="168" t="s">
        <v>143</v>
      </c>
      <c r="E502" s="159"/>
      <c r="F502" s="161" t="s">
        <v>242</v>
      </c>
      <c r="G502" s="159"/>
      <c r="H502" s="159"/>
      <c r="I502" s="282"/>
      <c r="J502" s="159"/>
      <c r="K502" s="159"/>
      <c r="L502" s="162"/>
      <c r="M502" s="163"/>
      <c r="N502" s="159"/>
      <c r="O502" s="159"/>
      <c r="P502" s="159"/>
      <c r="Q502" s="159"/>
      <c r="R502" s="159"/>
      <c r="S502" s="159"/>
      <c r="T502" s="164"/>
      <c r="AT502" s="165" t="s">
        <v>143</v>
      </c>
      <c r="AU502" s="165" t="s">
        <v>83</v>
      </c>
      <c r="AV502" s="165" t="s">
        <v>23</v>
      </c>
      <c r="AW502" s="165" t="s">
        <v>90</v>
      </c>
      <c r="AX502" s="165" t="s">
        <v>75</v>
      </c>
      <c r="AY502" s="165" t="s">
        <v>134</v>
      </c>
    </row>
    <row r="503" spans="2:65" s="6" customFormat="1" ht="15.75" customHeight="1" x14ac:dyDescent="0.3">
      <c r="B503" s="166"/>
      <c r="C503" s="167"/>
      <c r="D503" s="168" t="s">
        <v>143</v>
      </c>
      <c r="E503" s="167"/>
      <c r="F503" s="169" t="s">
        <v>243</v>
      </c>
      <c r="G503" s="167"/>
      <c r="H503" s="170">
        <v>-60.164000000000001</v>
      </c>
      <c r="I503" s="283"/>
      <c r="J503" s="167"/>
      <c r="K503" s="167"/>
      <c r="L503" s="171"/>
      <c r="M503" s="172"/>
      <c r="N503" s="167"/>
      <c r="O503" s="167"/>
      <c r="P503" s="167"/>
      <c r="Q503" s="167"/>
      <c r="R503" s="167"/>
      <c r="S503" s="167"/>
      <c r="T503" s="173"/>
      <c r="AT503" s="174" t="s">
        <v>143</v>
      </c>
      <c r="AU503" s="174" t="s">
        <v>83</v>
      </c>
      <c r="AV503" s="174" t="s">
        <v>83</v>
      </c>
      <c r="AW503" s="174" t="s">
        <v>90</v>
      </c>
      <c r="AX503" s="174" t="s">
        <v>75</v>
      </c>
      <c r="AY503" s="174" t="s">
        <v>134</v>
      </c>
    </row>
    <row r="504" spans="2:65" s="6" customFormat="1" ht="15.75" customHeight="1" x14ac:dyDescent="0.3">
      <c r="B504" s="175"/>
      <c r="C504" s="176"/>
      <c r="D504" s="168" t="s">
        <v>143</v>
      </c>
      <c r="E504" s="176"/>
      <c r="F504" s="177" t="s">
        <v>146</v>
      </c>
      <c r="G504" s="176"/>
      <c r="H504" s="178">
        <v>717.928</v>
      </c>
      <c r="I504" s="284"/>
      <c r="J504" s="176"/>
      <c r="K504" s="176"/>
      <c r="L504" s="179"/>
      <c r="M504" s="180"/>
      <c r="N504" s="176"/>
      <c r="O504" s="176"/>
      <c r="P504" s="176"/>
      <c r="Q504" s="176"/>
      <c r="R504" s="176"/>
      <c r="S504" s="176"/>
      <c r="T504" s="181"/>
      <c r="AT504" s="182" t="s">
        <v>143</v>
      </c>
      <c r="AU504" s="182" t="s">
        <v>83</v>
      </c>
      <c r="AV504" s="182" t="s">
        <v>141</v>
      </c>
      <c r="AW504" s="182" t="s">
        <v>90</v>
      </c>
      <c r="AX504" s="182" t="s">
        <v>23</v>
      </c>
      <c r="AY504" s="182" t="s">
        <v>134</v>
      </c>
    </row>
    <row r="505" spans="2:65" s="6" customFormat="1" ht="15.75" customHeight="1" x14ac:dyDescent="0.3">
      <c r="B505" s="23"/>
      <c r="C505" s="146" t="s">
        <v>604</v>
      </c>
      <c r="D505" s="146" t="s">
        <v>137</v>
      </c>
      <c r="E505" s="147" t="s">
        <v>605</v>
      </c>
      <c r="F505" s="148" t="s">
        <v>606</v>
      </c>
      <c r="G505" s="149" t="s">
        <v>140</v>
      </c>
      <c r="H505" s="150">
        <v>717.928</v>
      </c>
      <c r="I505" s="281">
        <v>28</v>
      </c>
      <c r="J505" s="152">
        <f>ROUND($I$505*$H$505,2)</f>
        <v>20101.98</v>
      </c>
      <c r="K505" s="148" t="s">
        <v>150</v>
      </c>
      <c r="L505" s="43"/>
      <c r="M505" s="153"/>
      <c r="N505" s="154" t="s">
        <v>46</v>
      </c>
      <c r="O505" s="24"/>
      <c r="P505" s="155">
        <f>$O$505*$H$505</f>
        <v>0</v>
      </c>
      <c r="Q505" s="155">
        <v>2.9E-4</v>
      </c>
      <c r="R505" s="155">
        <f>$Q$505*$H$505</f>
        <v>0.20819911999999999</v>
      </c>
      <c r="S505" s="155">
        <v>0</v>
      </c>
      <c r="T505" s="156">
        <f>$S$505*$H$505</f>
        <v>0</v>
      </c>
      <c r="AR505" s="89" t="s">
        <v>262</v>
      </c>
      <c r="AT505" s="89" t="s">
        <v>137</v>
      </c>
      <c r="AU505" s="89" t="s">
        <v>83</v>
      </c>
      <c r="AY505" s="6" t="s">
        <v>134</v>
      </c>
      <c r="BE505" s="157">
        <f>IF($N$505="základní",$J$505,0)</f>
        <v>20101.98</v>
      </c>
      <c r="BF505" s="157">
        <f>IF($N$505="snížená",$J$505,0)</f>
        <v>0</v>
      </c>
      <c r="BG505" s="157">
        <f>IF($N$505="zákl. přenesená",$J$505,0)</f>
        <v>0</v>
      </c>
      <c r="BH505" s="157">
        <f>IF($N$505="sníž. přenesená",$J$505,0)</f>
        <v>0</v>
      </c>
      <c r="BI505" s="157">
        <f>IF($N$505="nulová",$J$505,0)</f>
        <v>0</v>
      </c>
      <c r="BJ505" s="89" t="s">
        <v>23</v>
      </c>
      <c r="BK505" s="157">
        <f>ROUND($I$505*$H$505,2)</f>
        <v>20101.98</v>
      </c>
      <c r="BL505" s="89" t="s">
        <v>262</v>
      </c>
      <c r="BM505" s="89" t="s">
        <v>607</v>
      </c>
    </row>
    <row r="506" spans="2:65" s="6" customFormat="1" ht="27" customHeight="1" x14ac:dyDescent="0.3">
      <c r="B506" s="23"/>
      <c r="C506" s="24"/>
      <c r="D506" s="160" t="s">
        <v>152</v>
      </c>
      <c r="E506" s="24"/>
      <c r="F506" s="183" t="s">
        <v>608</v>
      </c>
      <c r="G506" s="24"/>
      <c r="H506" s="24"/>
      <c r="I506" s="285"/>
      <c r="J506" s="24"/>
      <c r="K506" s="24"/>
      <c r="L506" s="43"/>
      <c r="M506" s="56"/>
      <c r="N506" s="24"/>
      <c r="O506" s="24"/>
      <c r="P506" s="24"/>
      <c r="Q506" s="24"/>
      <c r="R506" s="24"/>
      <c r="S506" s="24"/>
      <c r="T506" s="57"/>
      <c r="AT506" s="6" t="s">
        <v>152</v>
      </c>
      <c r="AU506" s="6" t="s">
        <v>83</v>
      </c>
    </row>
    <row r="507" spans="2:65" s="6" customFormat="1" ht="15.75" customHeight="1" x14ac:dyDescent="0.3">
      <c r="B507" s="158"/>
      <c r="C507" s="159"/>
      <c r="D507" s="168" t="s">
        <v>143</v>
      </c>
      <c r="E507" s="159"/>
      <c r="F507" s="161" t="s">
        <v>208</v>
      </c>
      <c r="G507" s="159"/>
      <c r="H507" s="159"/>
      <c r="I507" s="282"/>
      <c r="J507" s="159"/>
      <c r="K507" s="159"/>
      <c r="L507" s="162"/>
      <c r="M507" s="163"/>
      <c r="N507" s="159"/>
      <c r="O507" s="159"/>
      <c r="P507" s="159"/>
      <c r="Q507" s="159"/>
      <c r="R507" s="159"/>
      <c r="S507" s="159"/>
      <c r="T507" s="164"/>
      <c r="AT507" s="165" t="s">
        <v>143</v>
      </c>
      <c r="AU507" s="165" t="s">
        <v>83</v>
      </c>
      <c r="AV507" s="165" t="s">
        <v>23</v>
      </c>
      <c r="AW507" s="165" t="s">
        <v>90</v>
      </c>
      <c r="AX507" s="165" t="s">
        <v>75</v>
      </c>
      <c r="AY507" s="165" t="s">
        <v>134</v>
      </c>
    </row>
    <row r="508" spans="2:65" s="6" customFormat="1" ht="15.75" customHeight="1" x14ac:dyDescent="0.3">
      <c r="B508" s="158"/>
      <c r="C508" s="159"/>
      <c r="D508" s="168" t="s">
        <v>143</v>
      </c>
      <c r="E508" s="159"/>
      <c r="F508" s="161" t="s">
        <v>209</v>
      </c>
      <c r="G508" s="159"/>
      <c r="H508" s="159"/>
      <c r="I508" s="282"/>
      <c r="J508" s="159"/>
      <c r="K508" s="159"/>
      <c r="L508" s="162"/>
      <c r="M508" s="163"/>
      <c r="N508" s="159"/>
      <c r="O508" s="159"/>
      <c r="P508" s="159"/>
      <c r="Q508" s="159"/>
      <c r="R508" s="159"/>
      <c r="S508" s="159"/>
      <c r="T508" s="164"/>
      <c r="AT508" s="165" t="s">
        <v>143</v>
      </c>
      <c r="AU508" s="165" t="s">
        <v>83</v>
      </c>
      <c r="AV508" s="165" t="s">
        <v>23</v>
      </c>
      <c r="AW508" s="165" t="s">
        <v>90</v>
      </c>
      <c r="AX508" s="165" t="s">
        <v>75</v>
      </c>
      <c r="AY508" s="165" t="s">
        <v>134</v>
      </c>
    </row>
    <row r="509" spans="2:65" s="6" customFormat="1" ht="15.75" customHeight="1" x14ac:dyDescent="0.3">
      <c r="B509" s="158"/>
      <c r="C509" s="159"/>
      <c r="D509" s="168" t="s">
        <v>143</v>
      </c>
      <c r="E509" s="159"/>
      <c r="F509" s="161" t="s">
        <v>210</v>
      </c>
      <c r="G509" s="159"/>
      <c r="H509" s="159"/>
      <c r="I509" s="282"/>
      <c r="J509" s="159"/>
      <c r="K509" s="159"/>
      <c r="L509" s="162"/>
      <c r="M509" s="163"/>
      <c r="N509" s="159"/>
      <c r="O509" s="159"/>
      <c r="P509" s="159"/>
      <c r="Q509" s="159"/>
      <c r="R509" s="159"/>
      <c r="S509" s="159"/>
      <c r="T509" s="164"/>
      <c r="AT509" s="165" t="s">
        <v>143</v>
      </c>
      <c r="AU509" s="165" t="s">
        <v>83</v>
      </c>
      <c r="AV509" s="165" t="s">
        <v>23</v>
      </c>
      <c r="AW509" s="165" t="s">
        <v>90</v>
      </c>
      <c r="AX509" s="165" t="s">
        <v>75</v>
      </c>
      <c r="AY509" s="165" t="s">
        <v>134</v>
      </c>
    </row>
    <row r="510" spans="2:65" s="6" customFormat="1" ht="15.75" customHeight="1" x14ac:dyDescent="0.3">
      <c r="B510" s="166"/>
      <c r="C510" s="167"/>
      <c r="D510" s="168" t="s">
        <v>143</v>
      </c>
      <c r="E510" s="167"/>
      <c r="F510" s="169" t="s">
        <v>211</v>
      </c>
      <c r="G510" s="167"/>
      <c r="H510" s="170">
        <v>0.75</v>
      </c>
      <c r="I510" s="283"/>
      <c r="J510" s="167"/>
      <c r="K510" s="167"/>
      <c r="L510" s="171"/>
      <c r="M510" s="172"/>
      <c r="N510" s="167"/>
      <c r="O510" s="167"/>
      <c r="P510" s="167"/>
      <c r="Q510" s="167"/>
      <c r="R510" s="167"/>
      <c r="S510" s="167"/>
      <c r="T510" s="173"/>
      <c r="AT510" s="174" t="s">
        <v>143</v>
      </c>
      <c r="AU510" s="174" t="s">
        <v>83</v>
      </c>
      <c r="AV510" s="174" t="s">
        <v>83</v>
      </c>
      <c r="AW510" s="174" t="s">
        <v>90</v>
      </c>
      <c r="AX510" s="174" t="s">
        <v>75</v>
      </c>
      <c r="AY510" s="174" t="s">
        <v>134</v>
      </c>
    </row>
    <row r="511" spans="2:65" s="6" customFormat="1" ht="15.75" customHeight="1" x14ac:dyDescent="0.3">
      <c r="B511" s="158"/>
      <c r="C511" s="159"/>
      <c r="D511" s="168" t="s">
        <v>143</v>
      </c>
      <c r="E511" s="159"/>
      <c r="F511" s="161" t="s">
        <v>236</v>
      </c>
      <c r="G511" s="159"/>
      <c r="H511" s="159"/>
      <c r="I511" s="282"/>
      <c r="J511" s="159"/>
      <c r="K511" s="159"/>
      <c r="L511" s="162"/>
      <c r="M511" s="163"/>
      <c r="N511" s="159"/>
      <c r="O511" s="159"/>
      <c r="P511" s="159"/>
      <c r="Q511" s="159"/>
      <c r="R511" s="159"/>
      <c r="S511" s="159"/>
      <c r="T511" s="164"/>
      <c r="AT511" s="165" t="s">
        <v>143</v>
      </c>
      <c r="AU511" s="165" t="s">
        <v>83</v>
      </c>
      <c r="AV511" s="165" t="s">
        <v>23</v>
      </c>
      <c r="AW511" s="165" t="s">
        <v>90</v>
      </c>
      <c r="AX511" s="165" t="s">
        <v>75</v>
      </c>
      <c r="AY511" s="165" t="s">
        <v>134</v>
      </c>
    </row>
    <row r="512" spans="2:65" s="6" customFormat="1" ht="15.75" customHeight="1" x14ac:dyDescent="0.3">
      <c r="B512" s="158"/>
      <c r="C512" s="159"/>
      <c r="D512" s="168" t="s">
        <v>143</v>
      </c>
      <c r="E512" s="159"/>
      <c r="F512" s="161" t="s">
        <v>144</v>
      </c>
      <c r="G512" s="159"/>
      <c r="H512" s="159"/>
      <c r="I512" s="282"/>
      <c r="J512" s="159"/>
      <c r="K512" s="159"/>
      <c r="L512" s="162"/>
      <c r="M512" s="163"/>
      <c r="N512" s="159"/>
      <c r="O512" s="159"/>
      <c r="P512" s="159"/>
      <c r="Q512" s="159"/>
      <c r="R512" s="159"/>
      <c r="S512" s="159"/>
      <c r="T512" s="164"/>
      <c r="AT512" s="165" t="s">
        <v>143</v>
      </c>
      <c r="AU512" s="165" t="s">
        <v>83</v>
      </c>
      <c r="AV512" s="165" t="s">
        <v>23</v>
      </c>
      <c r="AW512" s="165" t="s">
        <v>90</v>
      </c>
      <c r="AX512" s="165" t="s">
        <v>75</v>
      </c>
      <c r="AY512" s="165" t="s">
        <v>134</v>
      </c>
    </row>
    <row r="513" spans="2:65" s="6" customFormat="1" ht="15.75" customHeight="1" x14ac:dyDescent="0.3">
      <c r="B513" s="166"/>
      <c r="C513" s="167"/>
      <c r="D513" s="168" t="s">
        <v>143</v>
      </c>
      <c r="E513" s="167"/>
      <c r="F513" s="169" t="s">
        <v>237</v>
      </c>
      <c r="G513" s="167"/>
      <c r="H513" s="170">
        <v>61.488</v>
      </c>
      <c r="I513" s="283"/>
      <c r="J513" s="167"/>
      <c r="K513" s="167"/>
      <c r="L513" s="171"/>
      <c r="M513" s="172"/>
      <c r="N513" s="167"/>
      <c r="O513" s="167"/>
      <c r="P513" s="167"/>
      <c r="Q513" s="167"/>
      <c r="R513" s="167"/>
      <c r="S513" s="167"/>
      <c r="T513" s="173"/>
      <c r="AT513" s="174" t="s">
        <v>143</v>
      </c>
      <c r="AU513" s="174" t="s">
        <v>83</v>
      </c>
      <c r="AV513" s="174" t="s">
        <v>83</v>
      </c>
      <c r="AW513" s="174" t="s">
        <v>90</v>
      </c>
      <c r="AX513" s="174" t="s">
        <v>75</v>
      </c>
      <c r="AY513" s="174" t="s">
        <v>134</v>
      </c>
    </row>
    <row r="514" spans="2:65" s="6" customFormat="1" ht="27" customHeight="1" x14ac:dyDescent="0.3">
      <c r="B514" s="166"/>
      <c r="C514" s="167"/>
      <c r="D514" s="168" t="s">
        <v>143</v>
      </c>
      <c r="E514" s="167"/>
      <c r="F514" s="169" t="s">
        <v>238</v>
      </c>
      <c r="G514" s="167"/>
      <c r="H514" s="170">
        <v>247.78100000000001</v>
      </c>
      <c r="I514" s="283"/>
      <c r="J514" s="167"/>
      <c r="K514" s="167"/>
      <c r="L514" s="171"/>
      <c r="M514" s="172"/>
      <c r="N514" s="167"/>
      <c r="O514" s="167"/>
      <c r="P514" s="167"/>
      <c r="Q514" s="167"/>
      <c r="R514" s="167"/>
      <c r="S514" s="167"/>
      <c r="T514" s="173"/>
      <c r="AT514" s="174" t="s">
        <v>143</v>
      </c>
      <c r="AU514" s="174" t="s">
        <v>83</v>
      </c>
      <c r="AV514" s="174" t="s">
        <v>83</v>
      </c>
      <c r="AW514" s="174" t="s">
        <v>90</v>
      </c>
      <c r="AX514" s="174" t="s">
        <v>75</v>
      </c>
      <c r="AY514" s="174" t="s">
        <v>134</v>
      </c>
    </row>
    <row r="515" spans="2:65" s="6" customFormat="1" ht="27" customHeight="1" x14ac:dyDescent="0.3">
      <c r="B515" s="166"/>
      <c r="C515" s="167"/>
      <c r="D515" s="168" t="s">
        <v>143</v>
      </c>
      <c r="E515" s="167"/>
      <c r="F515" s="169" t="s">
        <v>239</v>
      </c>
      <c r="G515" s="167"/>
      <c r="H515" s="170">
        <v>108.431</v>
      </c>
      <c r="I515" s="283"/>
      <c r="J515" s="167"/>
      <c r="K515" s="167"/>
      <c r="L515" s="171"/>
      <c r="M515" s="172"/>
      <c r="N515" s="167"/>
      <c r="O515" s="167"/>
      <c r="P515" s="167"/>
      <c r="Q515" s="167"/>
      <c r="R515" s="167"/>
      <c r="S515" s="167"/>
      <c r="T515" s="173"/>
      <c r="AT515" s="174" t="s">
        <v>143</v>
      </c>
      <c r="AU515" s="174" t="s">
        <v>83</v>
      </c>
      <c r="AV515" s="174" t="s">
        <v>83</v>
      </c>
      <c r="AW515" s="174" t="s">
        <v>90</v>
      </c>
      <c r="AX515" s="174" t="s">
        <v>75</v>
      </c>
      <c r="AY515" s="174" t="s">
        <v>134</v>
      </c>
    </row>
    <row r="516" spans="2:65" s="6" customFormat="1" ht="27" customHeight="1" x14ac:dyDescent="0.3">
      <c r="B516" s="166"/>
      <c r="C516" s="167"/>
      <c r="D516" s="168" t="s">
        <v>143</v>
      </c>
      <c r="E516" s="167"/>
      <c r="F516" s="169" t="s">
        <v>240</v>
      </c>
      <c r="G516" s="167"/>
      <c r="H516" s="170">
        <v>236.24799999999999</v>
      </c>
      <c r="I516" s="283"/>
      <c r="J516" s="167"/>
      <c r="K516" s="167"/>
      <c r="L516" s="171"/>
      <c r="M516" s="172"/>
      <c r="N516" s="167"/>
      <c r="O516" s="167"/>
      <c r="P516" s="167"/>
      <c r="Q516" s="167"/>
      <c r="R516" s="167"/>
      <c r="S516" s="167"/>
      <c r="T516" s="173"/>
      <c r="AT516" s="174" t="s">
        <v>143</v>
      </c>
      <c r="AU516" s="174" t="s">
        <v>83</v>
      </c>
      <c r="AV516" s="174" t="s">
        <v>83</v>
      </c>
      <c r="AW516" s="174" t="s">
        <v>90</v>
      </c>
      <c r="AX516" s="174" t="s">
        <v>75</v>
      </c>
      <c r="AY516" s="174" t="s">
        <v>134</v>
      </c>
    </row>
    <row r="517" spans="2:65" s="6" customFormat="1" ht="15.75" customHeight="1" x14ac:dyDescent="0.3">
      <c r="B517" s="166"/>
      <c r="C517" s="167"/>
      <c r="D517" s="168" t="s">
        <v>143</v>
      </c>
      <c r="E517" s="167"/>
      <c r="F517" s="169" t="s">
        <v>241</v>
      </c>
      <c r="G517" s="167"/>
      <c r="H517" s="170">
        <v>123.39400000000001</v>
      </c>
      <c r="I517" s="283"/>
      <c r="J517" s="167"/>
      <c r="K517" s="167"/>
      <c r="L517" s="171"/>
      <c r="M517" s="172"/>
      <c r="N517" s="167"/>
      <c r="O517" s="167"/>
      <c r="P517" s="167"/>
      <c r="Q517" s="167"/>
      <c r="R517" s="167"/>
      <c r="S517" s="167"/>
      <c r="T517" s="173"/>
      <c r="AT517" s="174" t="s">
        <v>143</v>
      </c>
      <c r="AU517" s="174" t="s">
        <v>83</v>
      </c>
      <c r="AV517" s="174" t="s">
        <v>83</v>
      </c>
      <c r="AW517" s="174" t="s">
        <v>90</v>
      </c>
      <c r="AX517" s="174" t="s">
        <v>75</v>
      </c>
      <c r="AY517" s="174" t="s">
        <v>134</v>
      </c>
    </row>
    <row r="518" spans="2:65" s="6" customFormat="1" ht="15.75" customHeight="1" x14ac:dyDescent="0.3">
      <c r="B518" s="158"/>
      <c r="C518" s="159"/>
      <c r="D518" s="168" t="s">
        <v>143</v>
      </c>
      <c r="E518" s="159"/>
      <c r="F518" s="161" t="s">
        <v>242</v>
      </c>
      <c r="G518" s="159"/>
      <c r="H518" s="159"/>
      <c r="I518" s="282"/>
      <c r="J518" s="159"/>
      <c r="K518" s="159"/>
      <c r="L518" s="162"/>
      <c r="M518" s="163"/>
      <c r="N518" s="159"/>
      <c r="O518" s="159"/>
      <c r="P518" s="159"/>
      <c r="Q518" s="159"/>
      <c r="R518" s="159"/>
      <c r="S518" s="159"/>
      <c r="T518" s="164"/>
      <c r="AT518" s="165" t="s">
        <v>143</v>
      </c>
      <c r="AU518" s="165" t="s">
        <v>83</v>
      </c>
      <c r="AV518" s="165" t="s">
        <v>23</v>
      </c>
      <c r="AW518" s="165" t="s">
        <v>90</v>
      </c>
      <c r="AX518" s="165" t="s">
        <v>75</v>
      </c>
      <c r="AY518" s="165" t="s">
        <v>134</v>
      </c>
    </row>
    <row r="519" spans="2:65" s="6" customFormat="1" ht="15.75" customHeight="1" x14ac:dyDescent="0.3">
      <c r="B519" s="166"/>
      <c r="C519" s="167"/>
      <c r="D519" s="168" t="s">
        <v>143</v>
      </c>
      <c r="E519" s="167"/>
      <c r="F519" s="169" t="s">
        <v>243</v>
      </c>
      <c r="G519" s="167"/>
      <c r="H519" s="170">
        <v>-60.164000000000001</v>
      </c>
      <c r="I519" s="283"/>
      <c r="J519" s="167"/>
      <c r="K519" s="167"/>
      <c r="L519" s="171"/>
      <c r="M519" s="172"/>
      <c r="N519" s="167"/>
      <c r="O519" s="167"/>
      <c r="P519" s="167"/>
      <c r="Q519" s="167"/>
      <c r="R519" s="167"/>
      <c r="S519" s="167"/>
      <c r="T519" s="173"/>
      <c r="AT519" s="174" t="s">
        <v>143</v>
      </c>
      <c r="AU519" s="174" t="s">
        <v>83</v>
      </c>
      <c r="AV519" s="174" t="s">
        <v>83</v>
      </c>
      <c r="AW519" s="174" t="s">
        <v>90</v>
      </c>
      <c r="AX519" s="174" t="s">
        <v>75</v>
      </c>
      <c r="AY519" s="174" t="s">
        <v>134</v>
      </c>
    </row>
    <row r="520" spans="2:65" s="6" customFormat="1" ht="15.75" customHeight="1" x14ac:dyDescent="0.3">
      <c r="B520" s="175"/>
      <c r="C520" s="176"/>
      <c r="D520" s="168" t="s">
        <v>143</v>
      </c>
      <c r="E520" s="176"/>
      <c r="F520" s="177" t="s">
        <v>146</v>
      </c>
      <c r="G520" s="176"/>
      <c r="H520" s="178">
        <v>717.928</v>
      </c>
      <c r="I520" s="284"/>
      <c r="J520" s="176"/>
      <c r="K520" s="176"/>
      <c r="L520" s="179"/>
      <c r="M520" s="180"/>
      <c r="N520" s="176"/>
      <c r="O520" s="176"/>
      <c r="P520" s="176"/>
      <c r="Q520" s="176"/>
      <c r="R520" s="176"/>
      <c r="S520" s="176"/>
      <c r="T520" s="181"/>
      <c r="AT520" s="182" t="s">
        <v>143</v>
      </c>
      <c r="AU520" s="182" t="s">
        <v>83</v>
      </c>
      <c r="AV520" s="182" t="s">
        <v>141</v>
      </c>
      <c r="AW520" s="182" t="s">
        <v>90</v>
      </c>
      <c r="AX520" s="182" t="s">
        <v>23</v>
      </c>
      <c r="AY520" s="182" t="s">
        <v>134</v>
      </c>
    </row>
    <row r="521" spans="2:65" s="6" customFormat="1" ht="15.75" customHeight="1" x14ac:dyDescent="0.3">
      <c r="B521" s="23"/>
      <c r="C521" s="146" t="s">
        <v>609</v>
      </c>
      <c r="D521" s="146" t="s">
        <v>137</v>
      </c>
      <c r="E521" s="147" t="s">
        <v>610</v>
      </c>
      <c r="F521" s="148" t="s">
        <v>611</v>
      </c>
      <c r="G521" s="149" t="s">
        <v>140</v>
      </c>
      <c r="H521" s="150">
        <v>717.928</v>
      </c>
      <c r="I521" s="281">
        <v>5</v>
      </c>
      <c r="J521" s="152">
        <f>ROUND($I$521*$H$521,2)</f>
        <v>3589.64</v>
      </c>
      <c r="K521" s="148" t="s">
        <v>150</v>
      </c>
      <c r="L521" s="43"/>
      <c r="M521" s="153"/>
      <c r="N521" s="154" t="s">
        <v>46</v>
      </c>
      <c r="O521" s="24"/>
      <c r="P521" s="155">
        <f>$O$521*$H$521</f>
        <v>0</v>
      </c>
      <c r="Q521" s="155">
        <v>4.0000000000000003E-5</v>
      </c>
      <c r="R521" s="155">
        <f>$Q$521*$H$521</f>
        <v>2.8717120000000002E-2</v>
      </c>
      <c r="S521" s="155">
        <v>0</v>
      </c>
      <c r="T521" s="156">
        <f>$S$521*$H$521</f>
        <v>0</v>
      </c>
      <c r="AR521" s="89" t="s">
        <v>262</v>
      </c>
      <c r="AT521" s="89" t="s">
        <v>137</v>
      </c>
      <c r="AU521" s="89" t="s">
        <v>83</v>
      </c>
      <c r="AY521" s="6" t="s">
        <v>134</v>
      </c>
      <c r="BE521" s="157">
        <f>IF($N$521="základní",$J$521,0)</f>
        <v>3589.64</v>
      </c>
      <c r="BF521" s="157">
        <f>IF($N$521="snížená",$J$521,0)</f>
        <v>0</v>
      </c>
      <c r="BG521" s="157">
        <f>IF($N$521="zákl. přenesená",$J$521,0)</f>
        <v>0</v>
      </c>
      <c r="BH521" s="157">
        <f>IF($N$521="sníž. přenesená",$J$521,0)</f>
        <v>0</v>
      </c>
      <c r="BI521" s="157">
        <f>IF($N$521="nulová",$J$521,0)</f>
        <v>0</v>
      </c>
      <c r="BJ521" s="89" t="s">
        <v>23</v>
      </c>
      <c r="BK521" s="157">
        <f>ROUND($I$521*$H$521,2)</f>
        <v>3589.64</v>
      </c>
      <c r="BL521" s="89" t="s">
        <v>262</v>
      </c>
      <c r="BM521" s="89" t="s">
        <v>612</v>
      </c>
    </row>
    <row r="522" spans="2:65" s="6" customFormat="1" ht="27" customHeight="1" x14ac:dyDescent="0.3">
      <c r="B522" s="23"/>
      <c r="C522" s="24"/>
      <c r="D522" s="160" t="s">
        <v>152</v>
      </c>
      <c r="E522" s="24"/>
      <c r="F522" s="183" t="s">
        <v>613</v>
      </c>
      <c r="G522" s="24"/>
      <c r="H522" s="24"/>
      <c r="I522" s="285"/>
      <c r="J522" s="24"/>
      <c r="K522" s="24"/>
      <c r="L522" s="43"/>
      <c r="M522" s="56"/>
      <c r="N522" s="24"/>
      <c r="O522" s="24"/>
      <c r="P522" s="24"/>
      <c r="Q522" s="24"/>
      <c r="R522" s="24"/>
      <c r="S522" s="24"/>
      <c r="T522" s="57"/>
      <c r="AT522" s="6" t="s">
        <v>152</v>
      </c>
      <c r="AU522" s="6" t="s">
        <v>83</v>
      </c>
    </row>
    <row r="523" spans="2:65" s="6" customFormat="1" ht="15.75" customHeight="1" x14ac:dyDescent="0.3">
      <c r="B523" s="158"/>
      <c r="C523" s="159"/>
      <c r="D523" s="168" t="s">
        <v>143</v>
      </c>
      <c r="E523" s="159"/>
      <c r="F523" s="161" t="s">
        <v>208</v>
      </c>
      <c r="G523" s="159"/>
      <c r="H523" s="159"/>
      <c r="I523" s="282"/>
      <c r="J523" s="159"/>
      <c r="K523" s="159"/>
      <c r="L523" s="162"/>
      <c r="M523" s="163"/>
      <c r="N523" s="159"/>
      <c r="O523" s="159"/>
      <c r="P523" s="159"/>
      <c r="Q523" s="159"/>
      <c r="R523" s="159"/>
      <c r="S523" s="159"/>
      <c r="T523" s="164"/>
      <c r="AT523" s="165" t="s">
        <v>143</v>
      </c>
      <c r="AU523" s="165" t="s">
        <v>83</v>
      </c>
      <c r="AV523" s="165" t="s">
        <v>23</v>
      </c>
      <c r="AW523" s="165" t="s">
        <v>90</v>
      </c>
      <c r="AX523" s="165" t="s">
        <v>75</v>
      </c>
      <c r="AY523" s="165" t="s">
        <v>134</v>
      </c>
    </row>
    <row r="524" spans="2:65" s="6" customFormat="1" ht="15.75" customHeight="1" x14ac:dyDescent="0.3">
      <c r="B524" s="158"/>
      <c r="C524" s="159"/>
      <c r="D524" s="168" t="s">
        <v>143</v>
      </c>
      <c r="E524" s="159"/>
      <c r="F524" s="161" t="s">
        <v>209</v>
      </c>
      <c r="G524" s="159"/>
      <c r="H524" s="159"/>
      <c r="I524" s="282"/>
      <c r="J524" s="159"/>
      <c r="K524" s="159"/>
      <c r="L524" s="162"/>
      <c r="M524" s="163"/>
      <c r="N524" s="159"/>
      <c r="O524" s="159"/>
      <c r="P524" s="159"/>
      <c r="Q524" s="159"/>
      <c r="R524" s="159"/>
      <c r="S524" s="159"/>
      <c r="T524" s="164"/>
      <c r="AT524" s="165" t="s">
        <v>143</v>
      </c>
      <c r="AU524" s="165" t="s">
        <v>83</v>
      </c>
      <c r="AV524" s="165" t="s">
        <v>23</v>
      </c>
      <c r="AW524" s="165" t="s">
        <v>90</v>
      </c>
      <c r="AX524" s="165" t="s">
        <v>75</v>
      </c>
      <c r="AY524" s="165" t="s">
        <v>134</v>
      </c>
    </row>
    <row r="525" spans="2:65" s="6" customFormat="1" ht="15.75" customHeight="1" x14ac:dyDescent="0.3">
      <c r="B525" s="158"/>
      <c r="C525" s="159"/>
      <c r="D525" s="168" t="s">
        <v>143</v>
      </c>
      <c r="E525" s="159"/>
      <c r="F525" s="161" t="s">
        <v>210</v>
      </c>
      <c r="G525" s="159"/>
      <c r="H525" s="159"/>
      <c r="I525" s="282"/>
      <c r="J525" s="159"/>
      <c r="K525" s="159"/>
      <c r="L525" s="162"/>
      <c r="M525" s="163"/>
      <c r="N525" s="159"/>
      <c r="O525" s="159"/>
      <c r="P525" s="159"/>
      <c r="Q525" s="159"/>
      <c r="R525" s="159"/>
      <c r="S525" s="159"/>
      <c r="T525" s="164"/>
      <c r="AT525" s="165" t="s">
        <v>143</v>
      </c>
      <c r="AU525" s="165" t="s">
        <v>83</v>
      </c>
      <c r="AV525" s="165" t="s">
        <v>23</v>
      </c>
      <c r="AW525" s="165" t="s">
        <v>90</v>
      </c>
      <c r="AX525" s="165" t="s">
        <v>75</v>
      </c>
      <c r="AY525" s="165" t="s">
        <v>134</v>
      </c>
    </row>
    <row r="526" spans="2:65" s="6" customFormat="1" ht="15.75" customHeight="1" x14ac:dyDescent="0.3">
      <c r="B526" s="166"/>
      <c r="C526" s="167"/>
      <c r="D526" s="168" t="s">
        <v>143</v>
      </c>
      <c r="E526" s="167"/>
      <c r="F526" s="169" t="s">
        <v>211</v>
      </c>
      <c r="G526" s="167"/>
      <c r="H526" s="170">
        <v>0.75</v>
      </c>
      <c r="I526" s="283"/>
      <c r="J526" s="167"/>
      <c r="K526" s="167"/>
      <c r="L526" s="171"/>
      <c r="M526" s="172"/>
      <c r="N526" s="167"/>
      <c r="O526" s="167"/>
      <c r="P526" s="167"/>
      <c r="Q526" s="167"/>
      <c r="R526" s="167"/>
      <c r="S526" s="167"/>
      <c r="T526" s="173"/>
      <c r="AT526" s="174" t="s">
        <v>143</v>
      </c>
      <c r="AU526" s="174" t="s">
        <v>83</v>
      </c>
      <c r="AV526" s="174" t="s">
        <v>83</v>
      </c>
      <c r="AW526" s="174" t="s">
        <v>90</v>
      </c>
      <c r="AX526" s="174" t="s">
        <v>75</v>
      </c>
      <c r="AY526" s="174" t="s">
        <v>134</v>
      </c>
    </row>
    <row r="527" spans="2:65" s="6" customFormat="1" ht="15.75" customHeight="1" x14ac:dyDescent="0.3">
      <c r="B527" s="158"/>
      <c r="C527" s="159"/>
      <c r="D527" s="168" t="s">
        <v>143</v>
      </c>
      <c r="E527" s="159"/>
      <c r="F527" s="161" t="s">
        <v>236</v>
      </c>
      <c r="G527" s="159"/>
      <c r="H527" s="159"/>
      <c r="I527" s="282"/>
      <c r="J527" s="159"/>
      <c r="K527" s="159"/>
      <c r="L527" s="162"/>
      <c r="M527" s="163"/>
      <c r="N527" s="159"/>
      <c r="O527" s="159"/>
      <c r="P527" s="159"/>
      <c r="Q527" s="159"/>
      <c r="R527" s="159"/>
      <c r="S527" s="159"/>
      <c r="T527" s="164"/>
      <c r="AT527" s="165" t="s">
        <v>143</v>
      </c>
      <c r="AU527" s="165" t="s">
        <v>83</v>
      </c>
      <c r="AV527" s="165" t="s">
        <v>23</v>
      </c>
      <c r="AW527" s="165" t="s">
        <v>90</v>
      </c>
      <c r="AX527" s="165" t="s">
        <v>75</v>
      </c>
      <c r="AY527" s="165" t="s">
        <v>134</v>
      </c>
    </row>
    <row r="528" spans="2:65" s="6" customFormat="1" ht="15.75" customHeight="1" x14ac:dyDescent="0.3">
      <c r="B528" s="158"/>
      <c r="C528" s="159"/>
      <c r="D528" s="168" t="s">
        <v>143</v>
      </c>
      <c r="E528" s="159"/>
      <c r="F528" s="161" t="s">
        <v>144</v>
      </c>
      <c r="G528" s="159"/>
      <c r="H528" s="159"/>
      <c r="I528" s="282"/>
      <c r="J528" s="159"/>
      <c r="K528" s="159"/>
      <c r="L528" s="162"/>
      <c r="M528" s="163"/>
      <c r="N528" s="159"/>
      <c r="O528" s="159"/>
      <c r="P528" s="159"/>
      <c r="Q528" s="159"/>
      <c r="R528" s="159"/>
      <c r="S528" s="159"/>
      <c r="T528" s="164"/>
      <c r="AT528" s="165" t="s">
        <v>143</v>
      </c>
      <c r="AU528" s="165" t="s">
        <v>83</v>
      </c>
      <c r="AV528" s="165" t="s">
        <v>23</v>
      </c>
      <c r="AW528" s="165" t="s">
        <v>90</v>
      </c>
      <c r="AX528" s="165" t="s">
        <v>75</v>
      </c>
      <c r="AY528" s="165" t="s">
        <v>134</v>
      </c>
    </row>
    <row r="529" spans="2:65" s="6" customFormat="1" ht="15.75" customHeight="1" x14ac:dyDescent="0.3">
      <c r="B529" s="166"/>
      <c r="C529" s="167"/>
      <c r="D529" s="168" t="s">
        <v>143</v>
      </c>
      <c r="E529" s="167"/>
      <c r="F529" s="169" t="s">
        <v>237</v>
      </c>
      <c r="G529" s="167"/>
      <c r="H529" s="170">
        <v>61.488</v>
      </c>
      <c r="I529" s="283"/>
      <c r="J529" s="167"/>
      <c r="K529" s="167"/>
      <c r="L529" s="171"/>
      <c r="M529" s="172"/>
      <c r="N529" s="167"/>
      <c r="O529" s="167"/>
      <c r="P529" s="167"/>
      <c r="Q529" s="167"/>
      <c r="R529" s="167"/>
      <c r="S529" s="167"/>
      <c r="T529" s="173"/>
      <c r="AT529" s="174" t="s">
        <v>143</v>
      </c>
      <c r="AU529" s="174" t="s">
        <v>83</v>
      </c>
      <c r="AV529" s="174" t="s">
        <v>83</v>
      </c>
      <c r="AW529" s="174" t="s">
        <v>90</v>
      </c>
      <c r="AX529" s="174" t="s">
        <v>75</v>
      </c>
      <c r="AY529" s="174" t="s">
        <v>134</v>
      </c>
    </row>
    <row r="530" spans="2:65" s="6" customFormat="1" ht="27" customHeight="1" x14ac:dyDescent="0.3">
      <c r="B530" s="166"/>
      <c r="C530" s="167"/>
      <c r="D530" s="168" t="s">
        <v>143</v>
      </c>
      <c r="E530" s="167"/>
      <c r="F530" s="169" t="s">
        <v>238</v>
      </c>
      <c r="G530" s="167"/>
      <c r="H530" s="170">
        <v>247.78100000000001</v>
      </c>
      <c r="I530" s="283"/>
      <c r="J530" s="167"/>
      <c r="K530" s="167"/>
      <c r="L530" s="171"/>
      <c r="M530" s="172"/>
      <c r="N530" s="167"/>
      <c r="O530" s="167"/>
      <c r="P530" s="167"/>
      <c r="Q530" s="167"/>
      <c r="R530" s="167"/>
      <c r="S530" s="167"/>
      <c r="T530" s="173"/>
      <c r="AT530" s="174" t="s">
        <v>143</v>
      </c>
      <c r="AU530" s="174" t="s">
        <v>83</v>
      </c>
      <c r="AV530" s="174" t="s">
        <v>83</v>
      </c>
      <c r="AW530" s="174" t="s">
        <v>90</v>
      </c>
      <c r="AX530" s="174" t="s">
        <v>75</v>
      </c>
      <c r="AY530" s="174" t="s">
        <v>134</v>
      </c>
    </row>
    <row r="531" spans="2:65" s="6" customFormat="1" ht="27" customHeight="1" x14ac:dyDescent="0.3">
      <c r="B531" s="166"/>
      <c r="C531" s="167"/>
      <c r="D531" s="168" t="s">
        <v>143</v>
      </c>
      <c r="E531" s="167"/>
      <c r="F531" s="169" t="s">
        <v>239</v>
      </c>
      <c r="G531" s="167"/>
      <c r="H531" s="170">
        <v>108.431</v>
      </c>
      <c r="I531" s="283"/>
      <c r="J531" s="167"/>
      <c r="K531" s="167"/>
      <c r="L531" s="171"/>
      <c r="M531" s="172"/>
      <c r="N531" s="167"/>
      <c r="O531" s="167"/>
      <c r="P531" s="167"/>
      <c r="Q531" s="167"/>
      <c r="R531" s="167"/>
      <c r="S531" s="167"/>
      <c r="T531" s="173"/>
      <c r="AT531" s="174" t="s">
        <v>143</v>
      </c>
      <c r="AU531" s="174" t="s">
        <v>83</v>
      </c>
      <c r="AV531" s="174" t="s">
        <v>83</v>
      </c>
      <c r="AW531" s="174" t="s">
        <v>90</v>
      </c>
      <c r="AX531" s="174" t="s">
        <v>75</v>
      </c>
      <c r="AY531" s="174" t="s">
        <v>134</v>
      </c>
    </row>
    <row r="532" spans="2:65" s="6" customFormat="1" ht="27" customHeight="1" x14ac:dyDescent="0.3">
      <c r="B532" s="166"/>
      <c r="C532" s="167"/>
      <c r="D532" s="168" t="s">
        <v>143</v>
      </c>
      <c r="E532" s="167"/>
      <c r="F532" s="169" t="s">
        <v>240</v>
      </c>
      <c r="G532" s="167"/>
      <c r="H532" s="170">
        <v>236.24799999999999</v>
      </c>
      <c r="I532" s="283"/>
      <c r="J532" s="167"/>
      <c r="K532" s="167"/>
      <c r="L532" s="171"/>
      <c r="M532" s="172"/>
      <c r="N532" s="167"/>
      <c r="O532" s="167"/>
      <c r="P532" s="167"/>
      <c r="Q532" s="167"/>
      <c r="R532" s="167"/>
      <c r="S532" s="167"/>
      <c r="T532" s="173"/>
      <c r="AT532" s="174" t="s">
        <v>143</v>
      </c>
      <c r="AU532" s="174" t="s">
        <v>83</v>
      </c>
      <c r="AV532" s="174" t="s">
        <v>83</v>
      </c>
      <c r="AW532" s="174" t="s">
        <v>90</v>
      </c>
      <c r="AX532" s="174" t="s">
        <v>75</v>
      </c>
      <c r="AY532" s="174" t="s">
        <v>134</v>
      </c>
    </row>
    <row r="533" spans="2:65" s="6" customFormat="1" ht="15.75" customHeight="1" x14ac:dyDescent="0.3">
      <c r="B533" s="166"/>
      <c r="C533" s="167"/>
      <c r="D533" s="168" t="s">
        <v>143</v>
      </c>
      <c r="E533" s="167"/>
      <c r="F533" s="169" t="s">
        <v>241</v>
      </c>
      <c r="G533" s="167"/>
      <c r="H533" s="170">
        <v>123.39400000000001</v>
      </c>
      <c r="I533" s="283"/>
      <c r="J533" s="167"/>
      <c r="K533" s="167"/>
      <c r="L533" s="171"/>
      <c r="M533" s="172"/>
      <c r="N533" s="167"/>
      <c r="O533" s="167"/>
      <c r="P533" s="167"/>
      <c r="Q533" s="167"/>
      <c r="R533" s="167"/>
      <c r="S533" s="167"/>
      <c r="T533" s="173"/>
      <c r="AT533" s="174" t="s">
        <v>143</v>
      </c>
      <c r="AU533" s="174" t="s">
        <v>83</v>
      </c>
      <c r="AV533" s="174" t="s">
        <v>83</v>
      </c>
      <c r="AW533" s="174" t="s">
        <v>90</v>
      </c>
      <c r="AX533" s="174" t="s">
        <v>75</v>
      </c>
      <c r="AY533" s="174" t="s">
        <v>134</v>
      </c>
    </row>
    <row r="534" spans="2:65" s="6" customFormat="1" ht="15.75" customHeight="1" x14ac:dyDescent="0.3">
      <c r="B534" s="158"/>
      <c r="C534" s="159"/>
      <c r="D534" s="168" t="s">
        <v>143</v>
      </c>
      <c r="E534" s="159"/>
      <c r="F534" s="161" t="s">
        <v>242</v>
      </c>
      <c r="G534" s="159"/>
      <c r="H534" s="159"/>
      <c r="I534" s="282"/>
      <c r="J534" s="159"/>
      <c r="K534" s="159"/>
      <c r="L534" s="162"/>
      <c r="M534" s="163"/>
      <c r="N534" s="159"/>
      <c r="O534" s="159"/>
      <c r="P534" s="159"/>
      <c r="Q534" s="159"/>
      <c r="R534" s="159"/>
      <c r="S534" s="159"/>
      <c r="T534" s="164"/>
      <c r="AT534" s="165" t="s">
        <v>143</v>
      </c>
      <c r="AU534" s="165" t="s">
        <v>83</v>
      </c>
      <c r="AV534" s="165" t="s">
        <v>23</v>
      </c>
      <c r="AW534" s="165" t="s">
        <v>90</v>
      </c>
      <c r="AX534" s="165" t="s">
        <v>75</v>
      </c>
      <c r="AY534" s="165" t="s">
        <v>134</v>
      </c>
    </row>
    <row r="535" spans="2:65" s="6" customFormat="1" ht="15.75" customHeight="1" x14ac:dyDescent="0.3">
      <c r="B535" s="166"/>
      <c r="C535" s="167"/>
      <c r="D535" s="168" t="s">
        <v>143</v>
      </c>
      <c r="E535" s="167"/>
      <c r="F535" s="169" t="s">
        <v>243</v>
      </c>
      <c r="G535" s="167"/>
      <c r="H535" s="170">
        <v>-60.164000000000001</v>
      </c>
      <c r="I535" s="283"/>
      <c r="J535" s="167"/>
      <c r="K535" s="167"/>
      <c r="L535" s="171"/>
      <c r="M535" s="172"/>
      <c r="N535" s="167"/>
      <c r="O535" s="167"/>
      <c r="P535" s="167"/>
      <c r="Q535" s="167"/>
      <c r="R535" s="167"/>
      <c r="S535" s="167"/>
      <c r="T535" s="173"/>
      <c r="AT535" s="174" t="s">
        <v>143</v>
      </c>
      <c r="AU535" s="174" t="s">
        <v>83</v>
      </c>
      <c r="AV535" s="174" t="s">
        <v>83</v>
      </c>
      <c r="AW535" s="174" t="s">
        <v>90</v>
      </c>
      <c r="AX535" s="174" t="s">
        <v>75</v>
      </c>
      <c r="AY535" s="174" t="s">
        <v>134</v>
      </c>
    </row>
    <row r="536" spans="2:65" s="6" customFormat="1" ht="15.75" customHeight="1" x14ac:dyDescent="0.3">
      <c r="B536" s="175"/>
      <c r="C536" s="176"/>
      <c r="D536" s="168" t="s">
        <v>143</v>
      </c>
      <c r="E536" s="176"/>
      <c r="F536" s="177" t="s">
        <v>146</v>
      </c>
      <c r="G536" s="176"/>
      <c r="H536" s="178">
        <v>717.928</v>
      </c>
      <c r="I536" s="284"/>
      <c r="J536" s="176"/>
      <c r="K536" s="176"/>
      <c r="L536" s="179"/>
      <c r="M536" s="180"/>
      <c r="N536" s="176"/>
      <c r="O536" s="176"/>
      <c r="P536" s="176"/>
      <c r="Q536" s="176"/>
      <c r="R536" s="176"/>
      <c r="S536" s="176"/>
      <c r="T536" s="181"/>
      <c r="AT536" s="182" t="s">
        <v>143</v>
      </c>
      <c r="AU536" s="182" t="s">
        <v>83</v>
      </c>
      <c r="AV536" s="182" t="s">
        <v>141</v>
      </c>
      <c r="AW536" s="182" t="s">
        <v>90</v>
      </c>
      <c r="AX536" s="182" t="s">
        <v>23</v>
      </c>
      <c r="AY536" s="182" t="s">
        <v>134</v>
      </c>
    </row>
    <row r="537" spans="2:65" s="133" customFormat="1" ht="30.75" customHeight="1" x14ac:dyDescent="0.3">
      <c r="B537" s="134"/>
      <c r="C537" s="135"/>
      <c r="D537" s="135" t="s">
        <v>74</v>
      </c>
      <c r="E537" s="144" t="s">
        <v>614</v>
      </c>
      <c r="F537" s="144" t="s">
        <v>615</v>
      </c>
      <c r="G537" s="135"/>
      <c r="H537" s="135"/>
      <c r="I537" s="286"/>
      <c r="J537" s="145">
        <f>$BK$537</f>
        <v>114500</v>
      </c>
      <c r="K537" s="135"/>
      <c r="L537" s="138"/>
      <c r="M537" s="139"/>
      <c r="N537" s="135"/>
      <c r="O537" s="135"/>
      <c r="P537" s="140">
        <f>SUM($P$538:$P$549)</f>
        <v>0</v>
      </c>
      <c r="Q537" s="135"/>
      <c r="R537" s="140">
        <f>SUM($R$538:$R$549)</f>
        <v>0</v>
      </c>
      <c r="S537" s="135"/>
      <c r="T537" s="141">
        <f>SUM($T$538:$T$549)</f>
        <v>0</v>
      </c>
      <c r="AR537" s="142" t="s">
        <v>83</v>
      </c>
      <c r="AT537" s="142" t="s">
        <v>74</v>
      </c>
      <c r="AU537" s="142" t="s">
        <v>23</v>
      </c>
      <c r="AY537" s="142" t="s">
        <v>134</v>
      </c>
      <c r="BK537" s="143">
        <f>SUM($BK$538:$BK$549)</f>
        <v>114500</v>
      </c>
    </row>
    <row r="538" spans="2:65" s="6" customFormat="1" ht="15.75" customHeight="1" x14ac:dyDescent="0.3">
      <c r="B538" s="23"/>
      <c r="C538" s="146" t="s">
        <v>616</v>
      </c>
      <c r="D538" s="146" t="s">
        <v>137</v>
      </c>
      <c r="E538" s="147" t="s">
        <v>617</v>
      </c>
      <c r="F538" s="148" t="s">
        <v>618</v>
      </c>
      <c r="G538" s="149" t="s">
        <v>149</v>
      </c>
      <c r="H538" s="150">
        <v>1</v>
      </c>
      <c r="I538" s="281">
        <v>17000</v>
      </c>
      <c r="J538" s="152">
        <f>ROUND($I$538*$H$538,2)</f>
        <v>17000</v>
      </c>
      <c r="K538" s="148"/>
      <c r="L538" s="43"/>
      <c r="M538" s="153"/>
      <c r="N538" s="154" t="s">
        <v>46</v>
      </c>
      <c r="O538" s="24"/>
      <c r="P538" s="155">
        <f>$O$538*$H$538</f>
        <v>0</v>
      </c>
      <c r="Q538" s="155">
        <v>0</v>
      </c>
      <c r="R538" s="155">
        <f>$Q$538*$H$538</f>
        <v>0</v>
      </c>
      <c r="S538" s="155">
        <v>0</v>
      </c>
      <c r="T538" s="156">
        <f>$S$538*$H$538</f>
        <v>0</v>
      </c>
      <c r="AR538" s="89" t="s">
        <v>262</v>
      </c>
      <c r="AT538" s="89" t="s">
        <v>137</v>
      </c>
      <c r="AU538" s="89" t="s">
        <v>83</v>
      </c>
      <c r="AY538" s="6" t="s">
        <v>134</v>
      </c>
      <c r="BE538" s="157">
        <f>IF($N$538="základní",$J$538,0)</f>
        <v>17000</v>
      </c>
      <c r="BF538" s="157">
        <f>IF($N$538="snížená",$J$538,0)</f>
        <v>0</v>
      </c>
      <c r="BG538" s="157">
        <f>IF($N$538="zákl. přenesená",$J$538,0)</f>
        <v>0</v>
      </c>
      <c r="BH538" s="157">
        <f>IF($N$538="sníž. přenesená",$J$538,0)</f>
        <v>0</v>
      </c>
      <c r="BI538" s="157">
        <f>IF($N$538="nulová",$J$538,0)</f>
        <v>0</v>
      </c>
      <c r="BJ538" s="89" t="s">
        <v>23</v>
      </c>
      <c r="BK538" s="157">
        <f>ROUND($I$538*$H$538,2)</f>
        <v>17000</v>
      </c>
      <c r="BL538" s="89" t="s">
        <v>262</v>
      </c>
      <c r="BM538" s="89" t="s">
        <v>619</v>
      </c>
    </row>
    <row r="539" spans="2:65" s="6" customFormat="1" ht="15.75" customHeight="1" x14ac:dyDescent="0.3">
      <c r="B539" s="166"/>
      <c r="C539" s="167"/>
      <c r="D539" s="160" t="s">
        <v>143</v>
      </c>
      <c r="E539" s="169"/>
      <c r="F539" s="169" t="s">
        <v>23</v>
      </c>
      <c r="G539" s="167"/>
      <c r="H539" s="170">
        <v>1</v>
      </c>
      <c r="I539" s="283"/>
      <c r="J539" s="167"/>
      <c r="K539" s="167"/>
      <c r="L539" s="171"/>
      <c r="M539" s="172"/>
      <c r="N539" s="167"/>
      <c r="O539" s="167"/>
      <c r="P539" s="167"/>
      <c r="Q539" s="167"/>
      <c r="R539" s="167"/>
      <c r="S539" s="167"/>
      <c r="T539" s="173"/>
      <c r="AT539" s="174" t="s">
        <v>143</v>
      </c>
      <c r="AU539" s="174" t="s">
        <v>83</v>
      </c>
      <c r="AV539" s="174" t="s">
        <v>83</v>
      </c>
      <c r="AW539" s="174" t="s">
        <v>90</v>
      </c>
      <c r="AX539" s="174" t="s">
        <v>23</v>
      </c>
      <c r="AY539" s="174" t="s">
        <v>134</v>
      </c>
    </row>
    <row r="540" spans="2:65" s="6" customFormat="1" ht="15.75" customHeight="1" x14ac:dyDescent="0.3">
      <c r="B540" s="23"/>
      <c r="C540" s="146" t="s">
        <v>620</v>
      </c>
      <c r="D540" s="146" t="s">
        <v>137</v>
      </c>
      <c r="E540" s="147" t="s">
        <v>621</v>
      </c>
      <c r="F540" s="148" t="s">
        <v>622</v>
      </c>
      <c r="G540" s="149" t="s">
        <v>149</v>
      </c>
      <c r="H540" s="150">
        <v>1</v>
      </c>
      <c r="I540" s="281">
        <v>36000</v>
      </c>
      <c r="J540" s="152">
        <f>ROUND($I$540*$H$540,2)</f>
        <v>36000</v>
      </c>
      <c r="K540" s="148"/>
      <c r="L540" s="43"/>
      <c r="M540" s="153"/>
      <c r="N540" s="154" t="s">
        <v>46</v>
      </c>
      <c r="O540" s="24"/>
      <c r="P540" s="155">
        <f>$O$540*$H$540</f>
        <v>0</v>
      </c>
      <c r="Q540" s="155">
        <v>0</v>
      </c>
      <c r="R540" s="155">
        <f>$Q$540*$H$540</f>
        <v>0</v>
      </c>
      <c r="S540" s="155">
        <v>0</v>
      </c>
      <c r="T540" s="156">
        <f>$S$540*$H$540</f>
        <v>0</v>
      </c>
      <c r="AR540" s="89" t="s">
        <v>262</v>
      </c>
      <c r="AT540" s="89" t="s">
        <v>137</v>
      </c>
      <c r="AU540" s="89" t="s">
        <v>83</v>
      </c>
      <c r="AY540" s="6" t="s">
        <v>134</v>
      </c>
      <c r="BE540" s="157">
        <f>IF($N$540="základní",$J$540,0)</f>
        <v>36000</v>
      </c>
      <c r="BF540" s="157">
        <f>IF($N$540="snížená",$J$540,0)</f>
        <v>0</v>
      </c>
      <c r="BG540" s="157">
        <f>IF($N$540="zákl. přenesená",$J$540,0)</f>
        <v>0</v>
      </c>
      <c r="BH540" s="157">
        <f>IF($N$540="sníž. přenesená",$J$540,0)</f>
        <v>0</v>
      </c>
      <c r="BI540" s="157">
        <f>IF($N$540="nulová",$J$540,0)</f>
        <v>0</v>
      </c>
      <c r="BJ540" s="89" t="s">
        <v>23</v>
      </c>
      <c r="BK540" s="157">
        <f>ROUND($I$540*$H$540,2)</f>
        <v>36000</v>
      </c>
      <c r="BL540" s="89" t="s">
        <v>262</v>
      </c>
      <c r="BM540" s="89" t="s">
        <v>623</v>
      </c>
    </row>
    <row r="541" spans="2:65" s="6" customFormat="1" ht="15.75" customHeight="1" x14ac:dyDescent="0.3">
      <c r="B541" s="166"/>
      <c r="C541" s="167"/>
      <c r="D541" s="160" t="s">
        <v>143</v>
      </c>
      <c r="E541" s="169"/>
      <c r="F541" s="169" t="s">
        <v>23</v>
      </c>
      <c r="G541" s="167"/>
      <c r="H541" s="170">
        <v>1</v>
      </c>
      <c r="I541" s="283"/>
      <c r="J541" s="167"/>
      <c r="K541" s="167"/>
      <c r="L541" s="171"/>
      <c r="M541" s="172"/>
      <c r="N541" s="167"/>
      <c r="O541" s="167"/>
      <c r="P541" s="167"/>
      <c r="Q541" s="167"/>
      <c r="R541" s="167"/>
      <c r="S541" s="167"/>
      <c r="T541" s="173"/>
      <c r="AT541" s="174" t="s">
        <v>143</v>
      </c>
      <c r="AU541" s="174" t="s">
        <v>83</v>
      </c>
      <c r="AV541" s="174" t="s">
        <v>83</v>
      </c>
      <c r="AW541" s="174" t="s">
        <v>90</v>
      </c>
      <c r="AX541" s="174" t="s">
        <v>23</v>
      </c>
      <c r="AY541" s="174" t="s">
        <v>134</v>
      </c>
    </row>
    <row r="542" spans="2:65" s="6" customFormat="1" ht="15.75" customHeight="1" x14ac:dyDescent="0.3">
      <c r="B542" s="23"/>
      <c r="C542" s="146" t="s">
        <v>624</v>
      </c>
      <c r="D542" s="146" t="s">
        <v>137</v>
      </c>
      <c r="E542" s="147" t="s">
        <v>625</v>
      </c>
      <c r="F542" s="148" t="s">
        <v>626</v>
      </c>
      <c r="G542" s="149" t="s">
        <v>149</v>
      </c>
      <c r="H542" s="150">
        <v>1</v>
      </c>
      <c r="I542" s="281">
        <v>22000</v>
      </c>
      <c r="J542" s="152">
        <f>ROUND($I$542*$H$542,2)</f>
        <v>22000</v>
      </c>
      <c r="K542" s="148"/>
      <c r="L542" s="43"/>
      <c r="M542" s="153"/>
      <c r="N542" s="154" t="s">
        <v>46</v>
      </c>
      <c r="O542" s="24"/>
      <c r="P542" s="155">
        <f>$O$542*$H$542</f>
        <v>0</v>
      </c>
      <c r="Q542" s="155">
        <v>0</v>
      </c>
      <c r="R542" s="155">
        <f>$Q$542*$H$542</f>
        <v>0</v>
      </c>
      <c r="S542" s="155">
        <v>0</v>
      </c>
      <c r="T542" s="156">
        <f>$S$542*$H$542</f>
        <v>0</v>
      </c>
      <c r="AR542" s="89" t="s">
        <v>262</v>
      </c>
      <c r="AT542" s="89" t="s">
        <v>137</v>
      </c>
      <c r="AU542" s="89" t="s">
        <v>83</v>
      </c>
      <c r="AY542" s="6" t="s">
        <v>134</v>
      </c>
      <c r="BE542" s="157">
        <f>IF($N$542="základní",$J$542,0)</f>
        <v>22000</v>
      </c>
      <c r="BF542" s="157">
        <f>IF($N$542="snížená",$J$542,0)</f>
        <v>0</v>
      </c>
      <c r="BG542" s="157">
        <f>IF($N$542="zákl. přenesená",$J$542,0)</f>
        <v>0</v>
      </c>
      <c r="BH542" s="157">
        <f>IF($N$542="sníž. přenesená",$J$542,0)</f>
        <v>0</v>
      </c>
      <c r="BI542" s="157">
        <f>IF($N$542="nulová",$J$542,0)</f>
        <v>0</v>
      </c>
      <c r="BJ542" s="89" t="s">
        <v>23</v>
      </c>
      <c r="BK542" s="157">
        <f>ROUND($I$542*$H$542,2)</f>
        <v>22000</v>
      </c>
      <c r="BL542" s="89" t="s">
        <v>262</v>
      </c>
      <c r="BM542" s="89" t="s">
        <v>627</v>
      </c>
    </row>
    <row r="543" spans="2:65" s="6" customFormat="1" ht="15.75" customHeight="1" x14ac:dyDescent="0.3">
      <c r="B543" s="166"/>
      <c r="C543" s="167"/>
      <c r="D543" s="160" t="s">
        <v>143</v>
      </c>
      <c r="E543" s="169"/>
      <c r="F543" s="169" t="s">
        <v>23</v>
      </c>
      <c r="G543" s="167"/>
      <c r="H543" s="170">
        <v>1</v>
      </c>
      <c r="I543" s="283"/>
      <c r="J543" s="167"/>
      <c r="K543" s="167"/>
      <c r="L543" s="171"/>
      <c r="M543" s="172"/>
      <c r="N543" s="167"/>
      <c r="O543" s="167"/>
      <c r="P543" s="167"/>
      <c r="Q543" s="167"/>
      <c r="R543" s="167"/>
      <c r="S543" s="167"/>
      <c r="T543" s="173"/>
      <c r="AT543" s="174" t="s">
        <v>143</v>
      </c>
      <c r="AU543" s="174" t="s">
        <v>83</v>
      </c>
      <c r="AV543" s="174" t="s">
        <v>83</v>
      </c>
      <c r="AW543" s="174" t="s">
        <v>90</v>
      </c>
      <c r="AX543" s="174" t="s">
        <v>23</v>
      </c>
      <c r="AY543" s="174" t="s">
        <v>134</v>
      </c>
    </row>
    <row r="544" spans="2:65" s="6" customFormat="1" ht="15.75" customHeight="1" x14ac:dyDescent="0.3">
      <c r="B544" s="23"/>
      <c r="C544" s="146" t="s">
        <v>628</v>
      </c>
      <c r="D544" s="146" t="s">
        <v>137</v>
      </c>
      <c r="E544" s="147" t="s">
        <v>629</v>
      </c>
      <c r="F544" s="148" t="s">
        <v>630</v>
      </c>
      <c r="G544" s="149" t="s">
        <v>149</v>
      </c>
      <c r="H544" s="150">
        <v>1</v>
      </c>
      <c r="I544" s="281">
        <v>16000</v>
      </c>
      <c r="J544" s="152">
        <f>ROUND($I$544*$H$544,2)</f>
        <v>16000</v>
      </c>
      <c r="K544" s="148"/>
      <c r="L544" s="43"/>
      <c r="M544" s="153"/>
      <c r="N544" s="154" t="s">
        <v>46</v>
      </c>
      <c r="O544" s="24"/>
      <c r="P544" s="155">
        <f>$O$544*$H$544</f>
        <v>0</v>
      </c>
      <c r="Q544" s="155">
        <v>0</v>
      </c>
      <c r="R544" s="155">
        <f>$Q$544*$H$544</f>
        <v>0</v>
      </c>
      <c r="S544" s="155">
        <v>0</v>
      </c>
      <c r="T544" s="156">
        <f>$S$544*$H$544</f>
        <v>0</v>
      </c>
      <c r="AR544" s="89" t="s">
        <v>262</v>
      </c>
      <c r="AT544" s="89" t="s">
        <v>137</v>
      </c>
      <c r="AU544" s="89" t="s">
        <v>83</v>
      </c>
      <c r="AY544" s="6" t="s">
        <v>134</v>
      </c>
      <c r="BE544" s="157">
        <f>IF($N$544="základní",$J$544,0)</f>
        <v>16000</v>
      </c>
      <c r="BF544" s="157">
        <f>IF($N$544="snížená",$J$544,0)</f>
        <v>0</v>
      </c>
      <c r="BG544" s="157">
        <f>IF($N$544="zákl. přenesená",$J$544,0)</f>
        <v>0</v>
      </c>
      <c r="BH544" s="157">
        <f>IF($N$544="sníž. přenesená",$J$544,0)</f>
        <v>0</v>
      </c>
      <c r="BI544" s="157">
        <f>IF($N$544="nulová",$J$544,0)</f>
        <v>0</v>
      </c>
      <c r="BJ544" s="89" t="s">
        <v>23</v>
      </c>
      <c r="BK544" s="157">
        <f>ROUND($I$544*$H$544,2)</f>
        <v>16000</v>
      </c>
      <c r="BL544" s="89" t="s">
        <v>262</v>
      </c>
      <c r="BM544" s="89" t="s">
        <v>631</v>
      </c>
    </row>
    <row r="545" spans="2:65" s="6" customFormat="1" ht="15.75" customHeight="1" x14ac:dyDescent="0.3">
      <c r="B545" s="166"/>
      <c r="C545" s="167"/>
      <c r="D545" s="160" t="s">
        <v>143</v>
      </c>
      <c r="E545" s="169"/>
      <c r="F545" s="169" t="s">
        <v>23</v>
      </c>
      <c r="G545" s="167"/>
      <c r="H545" s="170">
        <v>1</v>
      </c>
      <c r="I545" s="283"/>
      <c r="J545" s="167"/>
      <c r="K545" s="167"/>
      <c r="L545" s="171"/>
      <c r="M545" s="172"/>
      <c r="N545" s="167"/>
      <c r="O545" s="167"/>
      <c r="P545" s="167"/>
      <c r="Q545" s="167"/>
      <c r="R545" s="167"/>
      <c r="S545" s="167"/>
      <c r="T545" s="173"/>
      <c r="AT545" s="174" t="s">
        <v>143</v>
      </c>
      <c r="AU545" s="174" t="s">
        <v>83</v>
      </c>
      <c r="AV545" s="174" t="s">
        <v>83</v>
      </c>
      <c r="AW545" s="174" t="s">
        <v>90</v>
      </c>
      <c r="AX545" s="174" t="s">
        <v>23</v>
      </c>
      <c r="AY545" s="174" t="s">
        <v>134</v>
      </c>
    </row>
    <row r="546" spans="2:65" s="6" customFormat="1" ht="15.75" customHeight="1" x14ac:dyDescent="0.3">
      <c r="B546" s="23"/>
      <c r="C546" s="146" t="s">
        <v>632</v>
      </c>
      <c r="D546" s="146" t="s">
        <v>137</v>
      </c>
      <c r="E546" s="147" t="s">
        <v>633</v>
      </c>
      <c r="F546" s="148" t="s">
        <v>634</v>
      </c>
      <c r="G546" s="149" t="s">
        <v>149</v>
      </c>
      <c r="H546" s="150">
        <v>1</v>
      </c>
      <c r="I546" s="281">
        <v>1500</v>
      </c>
      <c r="J546" s="152">
        <f>ROUND($I$546*$H$546,2)</f>
        <v>1500</v>
      </c>
      <c r="K546" s="148"/>
      <c r="L546" s="43"/>
      <c r="M546" s="153"/>
      <c r="N546" s="154" t="s">
        <v>46</v>
      </c>
      <c r="O546" s="24"/>
      <c r="P546" s="155">
        <f>$O$546*$H$546</f>
        <v>0</v>
      </c>
      <c r="Q546" s="155">
        <v>0</v>
      </c>
      <c r="R546" s="155">
        <f>$Q$546*$H$546</f>
        <v>0</v>
      </c>
      <c r="S546" s="155">
        <v>0</v>
      </c>
      <c r="T546" s="156">
        <f>$S$546*$H$546</f>
        <v>0</v>
      </c>
      <c r="AR546" s="89" t="s">
        <v>262</v>
      </c>
      <c r="AT546" s="89" t="s">
        <v>137</v>
      </c>
      <c r="AU546" s="89" t="s">
        <v>83</v>
      </c>
      <c r="AY546" s="6" t="s">
        <v>134</v>
      </c>
      <c r="BE546" s="157">
        <f>IF($N$546="základní",$J$546,0)</f>
        <v>1500</v>
      </c>
      <c r="BF546" s="157">
        <f>IF($N$546="snížená",$J$546,0)</f>
        <v>0</v>
      </c>
      <c r="BG546" s="157">
        <f>IF($N$546="zákl. přenesená",$J$546,0)</f>
        <v>0</v>
      </c>
      <c r="BH546" s="157">
        <f>IF($N$546="sníž. přenesená",$J$546,0)</f>
        <v>0</v>
      </c>
      <c r="BI546" s="157">
        <f>IF($N$546="nulová",$J$546,0)</f>
        <v>0</v>
      </c>
      <c r="BJ546" s="89" t="s">
        <v>23</v>
      </c>
      <c r="BK546" s="157">
        <f>ROUND($I$546*$H$546,2)</f>
        <v>1500</v>
      </c>
      <c r="BL546" s="89" t="s">
        <v>262</v>
      </c>
      <c r="BM546" s="89" t="s">
        <v>635</v>
      </c>
    </row>
    <row r="547" spans="2:65" s="6" customFormat="1" ht="15.75" customHeight="1" x14ac:dyDescent="0.3">
      <c r="B547" s="166"/>
      <c r="C547" s="167"/>
      <c r="D547" s="160" t="s">
        <v>143</v>
      </c>
      <c r="E547" s="169"/>
      <c r="F547" s="169" t="s">
        <v>23</v>
      </c>
      <c r="G547" s="167"/>
      <c r="H547" s="170">
        <v>1</v>
      </c>
      <c r="I547" s="283"/>
      <c r="J547" s="167"/>
      <c r="K547" s="167"/>
      <c r="L547" s="171"/>
      <c r="M547" s="172"/>
      <c r="N547" s="167"/>
      <c r="O547" s="167"/>
      <c r="P547" s="167"/>
      <c r="Q547" s="167"/>
      <c r="R547" s="167"/>
      <c r="S547" s="167"/>
      <c r="T547" s="173"/>
      <c r="AT547" s="174" t="s">
        <v>143</v>
      </c>
      <c r="AU547" s="174" t="s">
        <v>83</v>
      </c>
      <c r="AV547" s="174" t="s">
        <v>83</v>
      </c>
      <c r="AW547" s="174" t="s">
        <v>90</v>
      </c>
      <c r="AX547" s="174" t="s">
        <v>23</v>
      </c>
      <c r="AY547" s="174" t="s">
        <v>134</v>
      </c>
    </row>
    <row r="548" spans="2:65" s="6" customFormat="1" ht="15.75" customHeight="1" x14ac:dyDescent="0.3">
      <c r="B548" s="23"/>
      <c r="C548" s="146" t="s">
        <v>636</v>
      </c>
      <c r="D548" s="146" t="s">
        <v>137</v>
      </c>
      <c r="E548" s="147" t="s">
        <v>637</v>
      </c>
      <c r="F548" s="148" t="s">
        <v>638</v>
      </c>
      <c r="G548" s="149" t="s">
        <v>149</v>
      </c>
      <c r="H548" s="150">
        <v>1</v>
      </c>
      <c r="I548" s="281">
        <v>22000</v>
      </c>
      <c r="J548" s="152">
        <f>ROUND($I$548*$H$548,2)</f>
        <v>22000</v>
      </c>
      <c r="K548" s="148"/>
      <c r="L548" s="43"/>
      <c r="M548" s="153"/>
      <c r="N548" s="154" t="s">
        <v>46</v>
      </c>
      <c r="O548" s="24"/>
      <c r="P548" s="155">
        <f>$O$548*$H$548</f>
        <v>0</v>
      </c>
      <c r="Q548" s="155">
        <v>0</v>
      </c>
      <c r="R548" s="155">
        <f>$Q$548*$H$548</f>
        <v>0</v>
      </c>
      <c r="S548" s="155">
        <v>0</v>
      </c>
      <c r="T548" s="156">
        <f>$S$548*$H$548</f>
        <v>0</v>
      </c>
      <c r="AR548" s="89" t="s">
        <v>262</v>
      </c>
      <c r="AT548" s="89" t="s">
        <v>137</v>
      </c>
      <c r="AU548" s="89" t="s">
        <v>83</v>
      </c>
      <c r="AY548" s="6" t="s">
        <v>134</v>
      </c>
      <c r="BE548" s="157">
        <f>IF($N$548="základní",$J$548,0)</f>
        <v>22000</v>
      </c>
      <c r="BF548" s="157">
        <f>IF($N$548="snížená",$J$548,0)</f>
        <v>0</v>
      </c>
      <c r="BG548" s="157">
        <f>IF($N$548="zákl. přenesená",$J$548,0)</f>
        <v>0</v>
      </c>
      <c r="BH548" s="157">
        <f>IF($N$548="sníž. přenesená",$J$548,0)</f>
        <v>0</v>
      </c>
      <c r="BI548" s="157">
        <f>IF($N$548="nulová",$J$548,0)</f>
        <v>0</v>
      </c>
      <c r="BJ548" s="89" t="s">
        <v>23</v>
      </c>
      <c r="BK548" s="157">
        <f>ROUND($I$548*$H$548,2)</f>
        <v>22000</v>
      </c>
      <c r="BL548" s="89" t="s">
        <v>262</v>
      </c>
      <c r="BM548" s="89" t="s">
        <v>639</v>
      </c>
    </row>
    <row r="549" spans="2:65" s="6" customFormat="1" ht="15.75" customHeight="1" x14ac:dyDescent="0.3">
      <c r="B549" s="166"/>
      <c r="C549" s="167"/>
      <c r="D549" s="160" t="s">
        <v>143</v>
      </c>
      <c r="E549" s="169"/>
      <c r="F549" s="169" t="s">
        <v>23</v>
      </c>
      <c r="G549" s="167"/>
      <c r="H549" s="170">
        <v>1</v>
      </c>
      <c r="J549" s="167"/>
      <c r="K549" s="167"/>
      <c r="L549" s="171"/>
      <c r="M549" s="172"/>
      <c r="N549" s="167"/>
      <c r="O549" s="167"/>
      <c r="P549" s="167"/>
      <c r="Q549" s="167"/>
      <c r="R549" s="167"/>
      <c r="S549" s="167"/>
      <c r="T549" s="173"/>
      <c r="AT549" s="174" t="s">
        <v>143</v>
      </c>
      <c r="AU549" s="174" t="s">
        <v>83</v>
      </c>
      <c r="AV549" s="174" t="s">
        <v>83</v>
      </c>
      <c r="AW549" s="174" t="s">
        <v>90</v>
      </c>
      <c r="AX549" s="174" t="s">
        <v>23</v>
      </c>
      <c r="AY549" s="174" t="s">
        <v>134</v>
      </c>
    </row>
    <row r="550" spans="2:65" s="133" customFormat="1" ht="30.75" customHeight="1" x14ac:dyDescent="0.3">
      <c r="B550" s="134"/>
      <c r="C550" s="135"/>
      <c r="D550" s="135" t="s">
        <v>74</v>
      </c>
      <c r="E550" s="144" t="s">
        <v>640</v>
      </c>
      <c r="F550" s="144" t="s">
        <v>641</v>
      </c>
      <c r="G550" s="135"/>
      <c r="H550" s="135"/>
      <c r="J550" s="145">
        <f>$BK$550</f>
        <v>28000</v>
      </c>
      <c r="K550" s="135"/>
      <c r="L550" s="138"/>
      <c r="M550" s="139"/>
      <c r="N550" s="135"/>
      <c r="O550" s="135"/>
      <c r="P550" s="140">
        <f>SUM($P$551:$P$556)</f>
        <v>0</v>
      </c>
      <c r="Q550" s="135"/>
      <c r="R550" s="140">
        <f>SUM($R$551:$R$556)</f>
        <v>0</v>
      </c>
      <c r="S550" s="135"/>
      <c r="T550" s="141">
        <f>SUM($T$551:$T$556)</f>
        <v>0</v>
      </c>
      <c r="AR550" s="142" t="s">
        <v>83</v>
      </c>
      <c r="AT550" s="142" t="s">
        <v>74</v>
      </c>
      <c r="AU550" s="142" t="s">
        <v>23</v>
      </c>
      <c r="AY550" s="142" t="s">
        <v>134</v>
      </c>
      <c r="BK550" s="143">
        <f>SUM($BK$551:$BK$556)</f>
        <v>28000</v>
      </c>
    </row>
    <row r="551" spans="2:65" s="6" customFormat="1" ht="15.75" customHeight="1" x14ac:dyDescent="0.3">
      <c r="B551" s="23"/>
      <c r="C551" s="146" t="s">
        <v>642</v>
      </c>
      <c r="D551" s="146" t="s">
        <v>137</v>
      </c>
      <c r="E551" s="147" t="s">
        <v>643</v>
      </c>
      <c r="F551" s="148" t="s">
        <v>644</v>
      </c>
      <c r="G551" s="149" t="s">
        <v>149</v>
      </c>
      <c r="H551" s="150">
        <v>1</v>
      </c>
      <c r="I551" s="281">
        <v>10000</v>
      </c>
      <c r="J551" s="152">
        <f>ROUND($I$551*$H$551,2)</f>
        <v>10000</v>
      </c>
      <c r="K551" s="148"/>
      <c r="L551" s="43"/>
      <c r="M551" s="153"/>
      <c r="N551" s="154" t="s">
        <v>46</v>
      </c>
      <c r="O551" s="24"/>
      <c r="P551" s="155">
        <f>$O$551*$H$551</f>
        <v>0</v>
      </c>
      <c r="Q551" s="155">
        <v>0</v>
      </c>
      <c r="R551" s="155">
        <f>$Q$551*$H$551</f>
        <v>0</v>
      </c>
      <c r="S551" s="155">
        <v>0</v>
      </c>
      <c r="T551" s="156">
        <f>$S$551*$H$551</f>
        <v>0</v>
      </c>
      <c r="AR551" s="89" t="s">
        <v>262</v>
      </c>
      <c r="AT551" s="89" t="s">
        <v>137</v>
      </c>
      <c r="AU551" s="89" t="s">
        <v>83</v>
      </c>
      <c r="AY551" s="6" t="s">
        <v>134</v>
      </c>
      <c r="BE551" s="157">
        <f>IF($N$551="základní",$J$551,0)</f>
        <v>10000</v>
      </c>
      <c r="BF551" s="157">
        <f>IF($N$551="snížená",$J$551,0)</f>
        <v>0</v>
      </c>
      <c r="BG551" s="157">
        <f>IF($N$551="zákl. přenesená",$J$551,0)</f>
        <v>0</v>
      </c>
      <c r="BH551" s="157">
        <f>IF($N$551="sníž. přenesená",$J$551,0)</f>
        <v>0</v>
      </c>
      <c r="BI551" s="157">
        <f>IF($N$551="nulová",$J$551,0)</f>
        <v>0</v>
      </c>
      <c r="BJ551" s="89" t="s">
        <v>23</v>
      </c>
      <c r="BK551" s="157">
        <f>ROUND($I$551*$H$551,2)</f>
        <v>10000</v>
      </c>
      <c r="BL551" s="89" t="s">
        <v>262</v>
      </c>
      <c r="BM551" s="89" t="s">
        <v>645</v>
      </c>
    </row>
    <row r="552" spans="2:65" s="6" customFormat="1" ht="15.75" customHeight="1" x14ac:dyDescent="0.3">
      <c r="B552" s="166"/>
      <c r="C552" s="167"/>
      <c r="D552" s="160" t="s">
        <v>143</v>
      </c>
      <c r="E552" s="169"/>
      <c r="F552" s="169" t="s">
        <v>23</v>
      </c>
      <c r="G552" s="167"/>
      <c r="H552" s="170">
        <v>1</v>
      </c>
      <c r="I552" s="283"/>
      <c r="J552" s="167"/>
      <c r="K552" s="167"/>
      <c r="L552" s="171"/>
      <c r="M552" s="172"/>
      <c r="N552" s="167"/>
      <c r="O552" s="167"/>
      <c r="P552" s="167"/>
      <c r="Q552" s="167"/>
      <c r="R552" s="167"/>
      <c r="S552" s="167"/>
      <c r="T552" s="173"/>
      <c r="AT552" s="174" t="s">
        <v>143</v>
      </c>
      <c r="AU552" s="174" t="s">
        <v>83</v>
      </c>
      <c r="AV552" s="174" t="s">
        <v>83</v>
      </c>
      <c r="AW552" s="174" t="s">
        <v>90</v>
      </c>
      <c r="AX552" s="174" t="s">
        <v>23</v>
      </c>
      <c r="AY552" s="174" t="s">
        <v>134</v>
      </c>
    </row>
    <row r="553" spans="2:65" s="6" customFormat="1" ht="15.75" customHeight="1" x14ac:dyDescent="0.3">
      <c r="B553" s="23"/>
      <c r="C553" s="146" t="s">
        <v>646</v>
      </c>
      <c r="D553" s="146" t="s">
        <v>137</v>
      </c>
      <c r="E553" s="147" t="s">
        <v>647</v>
      </c>
      <c r="F553" s="148" t="s">
        <v>648</v>
      </c>
      <c r="G553" s="149" t="s">
        <v>149</v>
      </c>
      <c r="H553" s="150">
        <v>1</v>
      </c>
      <c r="I553" s="281">
        <v>12000</v>
      </c>
      <c r="J553" s="152">
        <f>ROUND($I$553*$H$553,2)</f>
        <v>12000</v>
      </c>
      <c r="K553" s="148"/>
      <c r="L553" s="43"/>
      <c r="M553" s="153"/>
      <c r="N553" s="154" t="s">
        <v>46</v>
      </c>
      <c r="O553" s="24"/>
      <c r="P553" s="155">
        <f>$O$553*$H$553</f>
        <v>0</v>
      </c>
      <c r="Q553" s="155">
        <v>0</v>
      </c>
      <c r="R553" s="155">
        <f>$Q$553*$H$553</f>
        <v>0</v>
      </c>
      <c r="S553" s="155">
        <v>0</v>
      </c>
      <c r="T553" s="156">
        <f>$S$553*$H$553</f>
        <v>0</v>
      </c>
      <c r="AR553" s="89" t="s">
        <v>262</v>
      </c>
      <c r="AT553" s="89" t="s">
        <v>137</v>
      </c>
      <c r="AU553" s="89" t="s">
        <v>83</v>
      </c>
      <c r="AY553" s="6" t="s">
        <v>134</v>
      </c>
      <c r="BE553" s="157">
        <f>IF($N$553="základní",$J$553,0)</f>
        <v>12000</v>
      </c>
      <c r="BF553" s="157">
        <f>IF($N$553="snížená",$J$553,0)</f>
        <v>0</v>
      </c>
      <c r="BG553" s="157">
        <f>IF($N$553="zákl. přenesená",$J$553,0)</f>
        <v>0</v>
      </c>
      <c r="BH553" s="157">
        <f>IF($N$553="sníž. přenesená",$J$553,0)</f>
        <v>0</v>
      </c>
      <c r="BI553" s="157">
        <f>IF($N$553="nulová",$J$553,0)</f>
        <v>0</v>
      </c>
      <c r="BJ553" s="89" t="s">
        <v>23</v>
      </c>
      <c r="BK553" s="157">
        <f>ROUND($I$553*$H$553,2)</f>
        <v>12000</v>
      </c>
      <c r="BL553" s="89" t="s">
        <v>262</v>
      </c>
      <c r="BM553" s="89" t="s">
        <v>649</v>
      </c>
    </row>
    <row r="554" spans="2:65" s="6" customFormat="1" ht="15.75" customHeight="1" x14ac:dyDescent="0.3">
      <c r="B554" s="166"/>
      <c r="C554" s="167"/>
      <c r="D554" s="160" t="s">
        <v>143</v>
      </c>
      <c r="E554" s="169"/>
      <c r="F554" s="169" t="s">
        <v>23</v>
      </c>
      <c r="G554" s="167"/>
      <c r="H554" s="170">
        <v>1</v>
      </c>
      <c r="I554" s="283"/>
      <c r="J554" s="167"/>
      <c r="K554" s="167"/>
      <c r="L554" s="171"/>
      <c r="M554" s="172"/>
      <c r="N554" s="167"/>
      <c r="O554" s="167"/>
      <c r="P554" s="167"/>
      <c r="Q554" s="167"/>
      <c r="R554" s="167"/>
      <c r="S554" s="167"/>
      <c r="T554" s="173"/>
      <c r="AT554" s="174" t="s">
        <v>143</v>
      </c>
      <c r="AU554" s="174" t="s">
        <v>83</v>
      </c>
      <c r="AV554" s="174" t="s">
        <v>83</v>
      </c>
      <c r="AW554" s="174" t="s">
        <v>90</v>
      </c>
      <c r="AX554" s="174" t="s">
        <v>23</v>
      </c>
      <c r="AY554" s="174" t="s">
        <v>134</v>
      </c>
    </row>
    <row r="555" spans="2:65" s="6" customFormat="1" ht="15.75" customHeight="1" x14ac:dyDescent="0.3">
      <c r="B555" s="23"/>
      <c r="C555" s="146" t="s">
        <v>650</v>
      </c>
      <c r="D555" s="146" t="s">
        <v>137</v>
      </c>
      <c r="E555" s="147" t="s">
        <v>651</v>
      </c>
      <c r="F555" s="148" t="s">
        <v>652</v>
      </c>
      <c r="G555" s="149" t="s">
        <v>149</v>
      </c>
      <c r="H555" s="150">
        <v>1</v>
      </c>
      <c r="I555" s="281">
        <v>6000</v>
      </c>
      <c r="J555" s="152">
        <f>ROUND($I$555*$H$555,2)</f>
        <v>6000</v>
      </c>
      <c r="K555" s="148"/>
      <c r="L555" s="43"/>
      <c r="M555" s="153"/>
      <c r="N555" s="154" t="s">
        <v>46</v>
      </c>
      <c r="O555" s="24"/>
      <c r="P555" s="155">
        <f>$O$555*$H$555</f>
        <v>0</v>
      </c>
      <c r="Q555" s="155">
        <v>0</v>
      </c>
      <c r="R555" s="155">
        <f>$Q$555*$H$555</f>
        <v>0</v>
      </c>
      <c r="S555" s="155">
        <v>0</v>
      </c>
      <c r="T555" s="156">
        <f>$S$555*$H$555</f>
        <v>0</v>
      </c>
      <c r="AR555" s="89" t="s">
        <v>262</v>
      </c>
      <c r="AT555" s="89" t="s">
        <v>137</v>
      </c>
      <c r="AU555" s="89" t="s">
        <v>83</v>
      </c>
      <c r="AY555" s="6" t="s">
        <v>134</v>
      </c>
      <c r="BE555" s="157">
        <f>IF($N$555="základní",$J$555,0)</f>
        <v>6000</v>
      </c>
      <c r="BF555" s="157">
        <f>IF($N$555="snížená",$J$555,0)</f>
        <v>0</v>
      </c>
      <c r="BG555" s="157">
        <f>IF($N$555="zákl. přenesená",$J$555,0)</f>
        <v>0</v>
      </c>
      <c r="BH555" s="157">
        <f>IF($N$555="sníž. přenesená",$J$555,0)</f>
        <v>0</v>
      </c>
      <c r="BI555" s="157">
        <f>IF($N$555="nulová",$J$555,0)</f>
        <v>0</v>
      </c>
      <c r="BJ555" s="89" t="s">
        <v>23</v>
      </c>
      <c r="BK555" s="157">
        <f>ROUND($I$555*$H$555,2)</f>
        <v>6000</v>
      </c>
      <c r="BL555" s="89" t="s">
        <v>262</v>
      </c>
      <c r="BM555" s="89" t="s">
        <v>653</v>
      </c>
    </row>
    <row r="556" spans="2:65" s="6" customFormat="1" ht="15.75" customHeight="1" x14ac:dyDescent="0.3">
      <c r="B556" s="166"/>
      <c r="C556" s="167"/>
      <c r="D556" s="160" t="s">
        <v>143</v>
      </c>
      <c r="E556" s="169"/>
      <c r="F556" s="169" t="s">
        <v>23</v>
      </c>
      <c r="G556" s="167"/>
      <c r="H556" s="170">
        <v>1</v>
      </c>
      <c r="J556" s="167"/>
      <c r="K556" s="167"/>
      <c r="L556" s="171"/>
      <c r="M556" s="172"/>
      <c r="N556" s="167"/>
      <c r="O556" s="167"/>
      <c r="P556" s="167"/>
      <c r="Q556" s="167"/>
      <c r="R556" s="167"/>
      <c r="S556" s="167"/>
      <c r="T556" s="173"/>
      <c r="AT556" s="174" t="s">
        <v>143</v>
      </c>
      <c r="AU556" s="174" t="s">
        <v>83</v>
      </c>
      <c r="AV556" s="174" t="s">
        <v>83</v>
      </c>
      <c r="AW556" s="174" t="s">
        <v>90</v>
      </c>
      <c r="AX556" s="174" t="s">
        <v>23</v>
      </c>
      <c r="AY556" s="174" t="s">
        <v>134</v>
      </c>
    </row>
    <row r="557" spans="2:65" s="133" customFormat="1" ht="30.75" customHeight="1" x14ac:dyDescent="0.3">
      <c r="B557" s="134"/>
      <c r="C557" s="135"/>
      <c r="D557" s="135" t="s">
        <v>74</v>
      </c>
      <c r="E557" s="144" t="s">
        <v>654</v>
      </c>
      <c r="F557" s="144" t="s">
        <v>655</v>
      </c>
      <c r="G557" s="135"/>
      <c r="H557" s="135"/>
      <c r="J557" s="145">
        <f>$BK$557</f>
        <v>27000</v>
      </c>
      <c r="K557" s="135"/>
      <c r="L557" s="138"/>
      <c r="M557" s="139"/>
      <c r="N557" s="135"/>
      <c r="O557" s="135"/>
      <c r="P557" s="140">
        <f>SUM($P$558:$P$563)</f>
        <v>0</v>
      </c>
      <c r="Q557" s="135"/>
      <c r="R557" s="140">
        <f>SUM($R$558:$R$563)</f>
        <v>0</v>
      </c>
      <c r="S557" s="135"/>
      <c r="T557" s="141">
        <f>SUM($T$558:$T$563)</f>
        <v>0</v>
      </c>
      <c r="AR557" s="142" t="s">
        <v>83</v>
      </c>
      <c r="AT557" s="142" t="s">
        <v>74</v>
      </c>
      <c r="AU557" s="142" t="s">
        <v>23</v>
      </c>
      <c r="AY557" s="142" t="s">
        <v>134</v>
      </c>
      <c r="BK557" s="143">
        <f>SUM($BK$558:$BK$563)</f>
        <v>27000</v>
      </c>
    </row>
    <row r="558" spans="2:65" s="6" customFormat="1" ht="15.75" customHeight="1" x14ac:dyDescent="0.3">
      <c r="B558" s="23"/>
      <c r="C558" s="146" t="s">
        <v>656</v>
      </c>
      <c r="D558" s="146" t="s">
        <v>137</v>
      </c>
      <c r="E558" s="147" t="s">
        <v>657</v>
      </c>
      <c r="F558" s="148" t="s">
        <v>658</v>
      </c>
      <c r="G558" s="149" t="s">
        <v>149</v>
      </c>
      <c r="H558" s="150">
        <v>1</v>
      </c>
      <c r="I558" s="281">
        <v>20000</v>
      </c>
      <c r="J558" s="152">
        <f>ROUND($I$558*$H$558,2)</f>
        <v>20000</v>
      </c>
      <c r="K558" s="148"/>
      <c r="L558" s="43"/>
      <c r="M558" s="153"/>
      <c r="N558" s="154" t="s">
        <v>46</v>
      </c>
      <c r="O558" s="24"/>
      <c r="P558" s="155">
        <f>$O$558*$H$558</f>
        <v>0</v>
      </c>
      <c r="Q558" s="155">
        <v>0</v>
      </c>
      <c r="R558" s="155">
        <f>$Q$558*$H$558</f>
        <v>0</v>
      </c>
      <c r="S558" s="155">
        <v>0</v>
      </c>
      <c r="T558" s="156">
        <f>$S$558*$H$558</f>
        <v>0</v>
      </c>
      <c r="AR558" s="89" t="s">
        <v>262</v>
      </c>
      <c r="AT558" s="89" t="s">
        <v>137</v>
      </c>
      <c r="AU558" s="89" t="s">
        <v>83</v>
      </c>
      <c r="AY558" s="6" t="s">
        <v>134</v>
      </c>
      <c r="BE558" s="157">
        <f>IF($N$558="základní",$J$558,0)</f>
        <v>20000</v>
      </c>
      <c r="BF558" s="157">
        <f>IF($N$558="snížená",$J$558,0)</f>
        <v>0</v>
      </c>
      <c r="BG558" s="157">
        <f>IF($N$558="zákl. přenesená",$J$558,0)</f>
        <v>0</v>
      </c>
      <c r="BH558" s="157">
        <f>IF($N$558="sníž. přenesená",$J$558,0)</f>
        <v>0</v>
      </c>
      <c r="BI558" s="157">
        <f>IF($N$558="nulová",$J$558,0)</f>
        <v>0</v>
      </c>
      <c r="BJ558" s="89" t="s">
        <v>23</v>
      </c>
      <c r="BK558" s="157">
        <f>ROUND($I$558*$H$558,2)</f>
        <v>20000</v>
      </c>
      <c r="BL558" s="89" t="s">
        <v>262</v>
      </c>
      <c r="BM558" s="89" t="s">
        <v>659</v>
      </c>
    </row>
    <row r="559" spans="2:65" s="6" customFormat="1" ht="15.75" customHeight="1" x14ac:dyDescent="0.3">
      <c r="B559" s="166"/>
      <c r="C559" s="167"/>
      <c r="D559" s="160" t="s">
        <v>143</v>
      </c>
      <c r="E559" s="169"/>
      <c r="F559" s="169" t="s">
        <v>23</v>
      </c>
      <c r="G559" s="167"/>
      <c r="H559" s="170">
        <v>1</v>
      </c>
      <c r="J559" s="167"/>
      <c r="K559" s="167"/>
      <c r="L559" s="171"/>
      <c r="M559" s="172"/>
      <c r="N559" s="167"/>
      <c r="O559" s="167"/>
      <c r="P559" s="167"/>
      <c r="Q559" s="167"/>
      <c r="R559" s="167"/>
      <c r="S559" s="167"/>
      <c r="T559" s="173"/>
      <c r="AT559" s="174" t="s">
        <v>143</v>
      </c>
      <c r="AU559" s="174" t="s">
        <v>83</v>
      </c>
      <c r="AV559" s="174" t="s">
        <v>83</v>
      </c>
      <c r="AW559" s="174" t="s">
        <v>90</v>
      </c>
      <c r="AX559" s="174" t="s">
        <v>23</v>
      </c>
      <c r="AY559" s="174" t="s">
        <v>134</v>
      </c>
    </row>
    <row r="560" spans="2:65" s="6" customFormat="1" ht="15.75" customHeight="1" x14ac:dyDescent="0.3">
      <c r="B560" s="23"/>
      <c r="C560" s="146" t="s">
        <v>660</v>
      </c>
      <c r="D560" s="146" t="s">
        <v>137</v>
      </c>
      <c r="E560" s="147" t="s">
        <v>661</v>
      </c>
      <c r="F560" s="148" t="s">
        <v>662</v>
      </c>
      <c r="G560" s="149" t="s">
        <v>149</v>
      </c>
      <c r="H560" s="150">
        <v>1</v>
      </c>
      <c r="I560" s="281">
        <v>3500</v>
      </c>
      <c r="J560" s="152">
        <f>ROUND($I$560*$H$560,2)</f>
        <v>3500</v>
      </c>
      <c r="K560" s="148"/>
      <c r="L560" s="43"/>
      <c r="M560" s="153"/>
      <c r="N560" s="154" t="s">
        <v>46</v>
      </c>
      <c r="O560" s="24"/>
      <c r="P560" s="155">
        <f>$O$560*$H$560</f>
        <v>0</v>
      </c>
      <c r="Q560" s="155">
        <v>0</v>
      </c>
      <c r="R560" s="155">
        <f>$Q$560*$H$560</f>
        <v>0</v>
      </c>
      <c r="S560" s="155">
        <v>0</v>
      </c>
      <c r="T560" s="156">
        <f>$S$560*$H$560</f>
        <v>0</v>
      </c>
      <c r="AR560" s="89" t="s">
        <v>262</v>
      </c>
      <c r="AT560" s="89" t="s">
        <v>137</v>
      </c>
      <c r="AU560" s="89" t="s">
        <v>83</v>
      </c>
      <c r="AY560" s="6" t="s">
        <v>134</v>
      </c>
      <c r="BE560" s="157">
        <f>IF($N$560="základní",$J$560,0)</f>
        <v>3500</v>
      </c>
      <c r="BF560" s="157">
        <f>IF($N$560="snížená",$J$560,0)</f>
        <v>0</v>
      </c>
      <c r="BG560" s="157">
        <f>IF($N$560="zákl. přenesená",$J$560,0)</f>
        <v>0</v>
      </c>
      <c r="BH560" s="157">
        <f>IF($N$560="sníž. přenesená",$J$560,0)</f>
        <v>0</v>
      </c>
      <c r="BI560" s="157">
        <f>IF($N$560="nulová",$J$560,0)</f>
        <v>0</v>
      </c>
      <c r="BJ560" s="89" t="s">
        <v>23</v>
      </c>
      <c r="BK560" s="157">
        <f>ROUND($I$560*$H$560,2)</f>
        <v>3500</v>
      </c>
      <c r="BL560" s="89" t="s">
        <v>262</v>
      </c>
      <c r="BM560" s="89" t="s">
        <v>663</v>
      </c>
    </row>
    <row r="561" spans="2:65" s="6" customFormat="1" ht="15.75" customHeight="1" x14ac:dyDescent="0.3">
      <c r="B561" s="166"/>
      <c r="C561" s="167"/>
      <c r="D561" s="160" t="s">
        <v>143</v>
      </c>
      <c r="E561" s="169"/>
      <c r="F561" s="169" t="s">
        <v>23</v>
      </c>
      <c r="G561" s="167"/>
      <c r="H561" s="170">
        <v>1</v>
      </c>
      <c r="J561" s="167"/>
      <c r="K561" s="167"/>
      <c r="L561" s="171"/>
      <c r="M561" s="172"/>
      <c r="N561" s="167"/>
      <c r="O561" s="167"/>
      <c r="P561" s="167"/>
      <c r="Q561" s="167"/>
      <c r="R561" s="167"/>
      <c r="S561" s="167"/>
      <c r="T561" s="173"/>
      <c r="AT561" s="174" t="s">
        <v>143</v>
      </c>
      <c r="AU561" s="174" t="s">
        <v>83</v>
      </c>
      <c r="AV561" s="174" t="s">
        <v>83</v>
      </c>
      <c r="AW561" s="174" t="s">
        <v>90</v>
      </c>
      <c r="AX561" s="174" t="s">
        <v>23</v>
      </c>
      <c r="AY561" s="174" t="s">
        <v>134</v>
      </c>
    </row>
    <row r="562" spans="2:65" s="6" customFormat="1" ht="15.75" customHeight="1" x14ac:dyDescent="0.3">
      <c r="B562" s="23"/>
      <c r="C562" s="146" t="s">
        <v>664</v>
      </c>
      <c r="D562" s="146" t="s">
        <v>137</v>
      </c>
      <c r="E562" s="147" t="s">
        <v>665</v>
      </c>
      <c r="F562" s="148" t="s">
        <v>666</v>
      </c>
      <c r="G562" s="149" t="s">
        <v>149</v>
      </c>
      <c r="H562" s="150">
        <v>1</v>
      </c>
      <c r="I562" s="281">
        <v>3500</v>
      </c>
      <c r="J562" s="152">
        <f>ROUND($I$562*$H$562,2)</f>
        <v>3500</v>
      </c>
      <c r="K562" s="148"/>
      <c r="L562" s="43"/>
      <c r="M562" s="153"/>
      <c r="N562" s="154" t="s">
        <v>46</v>
      </c>
      <c r="O562" s="24"/>
      <c r="P562" s="155">
        <f>$O$562*$H$562</f>
        <v>0</v>
      </c>
      <c r="Q562" s="155">
        <v>0</v>
      </c>
      <c r="R562" s="155">
        <f>$Q$562*$H$562</f>
        <v>0</v>
      </c>
      <c r="S562" s="155">
        <v>0</v>
      </c>
      <c r="T562" s="156">
        <f>$S$562*$H$562</f>
        <v>0</v>
      </c>
      <c r="AR562" s="89" t="s">
        <v>262</v>
      </c>
      <c r="AT562" s="89" t="s">
        <v>137</v>
      </c>
      <c r="AU562" s="89" t="s">
        <v>83</v>
      </c>
      <c r="AY562" s="6" t="s">
        <v>134</v>
      </c>
      <c r="BE562" s="157">
        <f>IF($N$562="základní",$J$562,0)</f>
        <v>3500</v>
      </c>
      <c r="BF562" s="157">
        <f>IF($N$562="snížená",$J$562,0)</f>
        <v>0</v>
      </c>
      <c r="BG562" s="157">
        <f>IF($N$562="zákl. přenesená",$J$562,0)</f>
        <v>0</v>
      </c>
      <c r="BH562" s="157">
        <f>IF($N$562="sníž. přenesená",$J$562,0)</f>
        <v>0</v>
      </c>
      <c r="BI562" s="157">
        <f>IF($N$562="nulová",$J$562,0)</f>
        <v>0</v>
      </c>
      <c r="BJ562" s="89" t="s">
        <v>23</v>
      </c>
      <c r="BK562" s="157">
        <f>ROUND($I$562*$H$562,2)</f>
        <v>3500</v>
      </c>
      <c r="BL562" s="89" t="s">
        <v>262</v>
      </c>
      <c r="BM562" s="89" t="s">
        <v>667</v>
      </c>
    </row>
    <row r="563" spans="2:65" s="6" customFormat="1" ht="15.75" customHeight="1" x14ac:dyDescent="0.3">
      <c r="B563" s="166"/>
      <c r="C563" s="167"/>
      <c r="D563" s="160" t="s">
        <v>143</v>
      </c>
      <c r="E563" s="169"/>
      <c r="F563" s="169" t="s">
        <v>23</v>
      </c>
      <c r="G563" s="167"/>
      <c r="H563" s="170">
        <v>1</v>
      </c>
      <c r="J563" s="167"/>
      <c r="K563" s="167"/>
      <c r="L563" s="171"/>
      <c r="M563" s="172"/>
      <c r="N563" s="167"/>
      <c r="O563" s="167"/>
      <c r="P563" s="167"/>
      <c r="Q563" s="167"/>
      <c r="R563" s="167"/>
      <c r="S563" s="167"/>
      <c r="T563" s="173"/>
      <c r="AT563" s="174" t="s">
        <v>143</v>
      </c>
      <c r="AU563" s="174" t="s">
        <v>83</v>
      </c>
      <c r="AV563" s="174" t="s">
        <v>83</v>
      </c>
      <c r="AW563" s="174" t="s">
        <v>90</v>
      </c>
      <c r="AX563" s="174" t="s">
        <v>23</v>
      </c>
      <c r="AY563" s="174" t="s">
        <v>134</v>
      </c>
    </row>
    <row r="564" spans="2:65" s="133" customFormat="1" ht="37.5" customHeight="1" x14ac:dyDescent="0.35">
      <c r="B564" s="134"/>
      <c r="C564" s="135"/>
      <c r="D564" s="135" t="s">
        <v>74</v>
      </c>
      <c r="E564" s="136" t="s">
        <v>393</v>
      </c>
      <c r="F564" s="136" t="s">
        <v>668</v>
      </c>
      <c r="G564" s="135"/>
      <c r="H564" s="135"/>
      <c r="J564" s="137">
        <f>$BK$564</f>
        <v>768066.35</v>
      </c>
      <c r="K564" s="135"/>
      <c r="L564" s="138"/>
      <c r="M564" s="139"/>
      <c r="N564" s="135"/>
      <c r="O564" s="135"/>
      <c r="P564" s="140">
        <f>$P$565+$P$570</f>
        <v>0</v>
      </c>
      <c r="Q564" s="135"/>
      <c r="R564" s="140">
        <f>$R$565+$R$570</f>
        <v>0</v>
      </c>
      <c r="S564" s="135"/>
      <c r="T564" s="141">
        <f>$T$565+$T$570</f>
        <v>0</v>
      </c>
      <c r="AR564" s="142" t="s">
        <v>135</v>
      </c>
      <c r="AT564" s="142" t="s">
        <v>74</v>
      </c>
      <c r="AU564" s="142" t="s">
        <v>75</v>
      </c>
      <c r="AY564" s="142" t="s">
        <v>134</v>
      </c>
      <c r="BK564" s="143">
        <f>$BK$565+$BK$570</f>
        <v>768066.35</v>
      </c>
    </row>
    <row r="565" spans="2:65" s="133" customFormat="1" ht="21" customHeight="1" x14ac:dyDescent="0.3">
      <c r="B565" s="134"/>
      <c r="C565" s="135"/>
      <c r="D565" s="135" t="s">
        <v>74</v>
      </c>
      <c r="E565" s="144" t="s">
        <v>669</v>
      </c>
      <c r="F565" s="144" t="s">
        <v>670</v>
      </c>
      <c r="G565" s="135"/>
      <c r="H565" s="135"/>
      <c r="J565" s="145">
        <f>$BK$565</f>
        <v>616890.35</v>
      </c>
      <c r="K565" s="135"/>
      <c r="L565" s="138"/>
      <c r="M565" s="139"/>
      <c r="N565" s="135"/>
      <c r="O565" s="135"/>
      <c r="P565" s="140">
        <f>SUM($P$566:$P$569)</f>
        <v>0</v>
      </c>
      <c r="Q565" s="135"/>
      <c r="R565" s="140">
        <f>SUM($R$566:$R$569)</f>
        <v>0</v>
      </c>
      <c r="S565" s="135"/>
      <c r="T565" s="141">
        <f>SUM($T$566:$T$569)</f>
        <v>0</v>
      </c>
      <c r="AR565" s="142" t="s">
        <v>135</v>
      </c>
      <c r="AT565" s="142" t="s">
        <v>74</v>
      </c>
      <c r="AU565" s="142" t="s">
        <v>23</v>
      </c>
      <c r="AY565" s="142" t="s">
        <v>134</v>
      </c>
      <c r="BK565" s="143">
        <f>SUM($BK$566:$BK$569)</f>
        <v>616890.35</v>
      </c>
    </row>
    <row r="566" spans="2:65" s="6" customFormat="1" ht="15.75" customHeight="1" x14ac:dyDescent="0.3">
      <c r="B566" s="23"/>
      <c r="C566" s="146" t="s">
        <v>671</v>
      </c>
      <c r="D566" s="146" t="s">
        <v>137</v>
      </c>
      <c r="E566" s="147" t="s">
        <v>672</v>
      </c>
      <c r="F566" s="148" t="s">
        <v>673</v>
      </c>
      <c r="G566" s="149" t="s">
        <v>196</v>
      </c>
      <c r="H566" s="150">
        <v>1</v>
      </c>
      <c r="I566" s="151">
        <v>616890.35</v>
      </c>
      <c r="J566" s="152">
        <f>ROUND($I$566*$H$566,2)</f>
        <v>616890.35</v>
      </c>
      <c r="K566" s="148"/>
      <c r="L566" s="43"/>
      <c r="M566" s="153"/>
      <c r="N566" s="154" t="s">
        <v>46</v>
      </c>
      <c r="O566" s="24"/>
      <c r="P566" s="155">
        <f>$O$566*$H$566</f>
        <v>0</v>
      </c>
      <c r="Q566" s="155">
        <v>0</v>
      </c>
      <c r="R566" s="155">
        <f>$Q$566*$H$566</f>
        <v>0</v>
      </c>
      <c r="S566" s="155">
        <v>0</v>
      </c>
      <c r="T566" s="156">
        <f>$S$566*$H$566</f>
        <v>0</v>
      </c>
      <c r="AR566" s="89" t="s">
        <v>540</v>
      </c>
      <c r="AT566" s="89" t="s">
        <v>137</v>
      </c>
      <c r="AU566" s="89" t="s">
        <v>83</v>
      </c>
      <c r="AY566" s="6" t="s">
        <v>134</v>
      </c>
      <c r="BE566" s="157">
        <f>IF($N$566="základní",$J$566,0)</f>
        <v>616890.35</v>
      </c>
      <c r="BF566" s="157">
        <f>IF($N$566="snížená",$J$566,0)</f>
        <v>0</v>
      </c>
      <c r="BG566" s="157">
        <f>IF($N$566="zákl. přenesená",$J$566,0)</f>
        <v>0</v>
      </c>
      <c r="BH566" s="157">
        <f>IF($N$566="sníž. přenesená",$J$566,0)</f>
        <v>0</v>
      </c>
      <c r="BI566" s="157">
        <f>IF($N$566="nulová",$J$566,0)</f>
        <v>0</v>
      </c>
      <c r="BJ566" s="89" t="s">
        <v>23</v>
      </c>
      <c r="BK566" s="157">
        <f>ROUND($I$566*$H$566,2)</f>
        <v>616890.35</v>
      </c>
      <c r="BL566" s="89" t="s">
        <v>540</v>
      </c>
      <c r="BM566" s="89" t="s">
        <v>674</v>
      </c>
    </row>
    <row r="567" spans="2:65" s="6" customFormat="1" ht="16.5" customHeight="1" x14ac:dyDescent="0.3">
      <c r="B567" s="23"/>
      <c r="C567" s="24"/>
      <c r="D567" s="160" t="s">
        <v>152</v>
      </c>
      <c r="E567" s="24"/>
      <c r="F567" s="183" t="s">
        <v>675</v>
      </c>
      <c r="G567" s="24"/>
      <c r="H567" s="24"/>
      <c r="J567" s="24"/>
      <c r="K567" s="24"/>
      <c r="L567" s="43"/>
      <c r="M567" s="56"/>
      <c r="N567" s="24"/>
      <c r="O567" s="24"/>
      <c r="P567" s="24"/>
      <c r="Q567" s="24"/>
      <c r="R567" s="24"/>
      <c r="S567" s="24"/>
      <c r="T567" s="57"/>
      <c r="AT567" s="6" t="s">
        <v>152</v>
      </c>
      <c r="AU567" s="6" t="s">
        <v>83</v>
      </c>
    </row>
    <row r="568" spans="2:65" s="6" customFormat="1" ht="15.75" customHeight="1" x14ac:dyDescent="0.3">
      <c r="B568" s="158"/>
      <c r="C568" s="159"/>
      <c r="D568" s="168" t="s">
        <v>143</v>
      </c>
      <c r="E568" s="159"/>
      <c r="F568" s="161" t="s">
        <v>676</v>
      </c>
      <c r="G568" s="159"/>
      <c r="H568" s="159"/>
      <c r="J568" s="159"/>
      <c r="K568" s="159"/>
      <c r="L568" s="162"/>
      <c r="M568" s="163"/>
      <c r="N568" s="159"/>
      <c r="O568" s="159"/>
      <c r="P568" s="159"/>
      <c r="Q568" s="159"/>
      <c r="R568" s="159"/>
      <c r="S568" s="159"/>
      <c r="T568" s="164"/>
      <c r="AT568" s="165" t="s">
        <v>143</v>
      </c>
      <c r="AU568" s="165" t="s">
        <v>83</v>
      </c>
      <c r="AV568" s="165" t="s">
        <v>23</v>
      </c>
      <c r="AW568" s="165" t="s">
        <v>90</v>
      </c>
      <c r="AX568" s="165" t="s">
        <v>75</v>
      </c>
      <c r="AY568" s="165" t="s">
        <v>134</v>
      </c>
    </row>
    <row r="569" spans="2:65" s="6" customFormat="1" ht="15.75" customHeight="1" x14ac:dyDescent="0.3">
      <c r="B569" s="166"/>
      <c r="C569" s="167"/>
      <c r="D569" s="168" t="s">
        <v>143</v>
      </c>
      <c r="E569" s="167"/>
      <c r="F569" s="169" t="s">
        <v>23</v>
      </c>
      <c r="G569" s="167"/>
      <c r="H569" s="170">
        <v>1</v>
      </c>
      <c r="J569" s="167"/>
      <c r="K569" s="167"/>
      <c r="L569" s="171"/>
      <c r="M569" s="172"/>
      <c r="N569" s="167"/>
      <c r="O569" s="167"/>
      <c r="P569" s="167"/>
      <c r="Q569" s="167"/>
      <c r="R569" s="167"/>
      <c r="S569" s="167"/>
      <c r="T569" s="173"/>
      <c r="AT569" s="174" t="s">
        <v>143</v>
      </c>
      <c r="AU569" s="174" t="s">
        <v>83</v>
      </c>
      <c r="AV569" s="174" t="s">
        <v>83</v>
      </c>
      <c r="AW569" s="174" t="s">
        <v>90</v>
      </c>
      <c r="AX569" s="174" t="s">
        <v>23</v>
      </c>
      <c r="AY569" s="174" t="s">
        <v>134</v>
      </c>
    </row>
    <row r="570" spans="2:65" s="133" customFormat="1" ht="30.75" customHeight="1" x14ac:dyDescent="0.3">
      <c r="B570" s="134"/>
      <c r="C570" s="135"/>
      <c r="D570" s="135" t="s">
        <v>74</v>
      </c>
      <c r="E570" s="144" t="s">
        <v>677</v>
      </c>
      <c r="F570" s="144" t="s">
        <v>678</v>
      </c>
      <c r="G570" s="135"/>
      <c r="H570" s="135"/>
      <c r="J570" s="145">
        <f>$BK$570</f>
        <v>151176</v>
      </c>
      <c r="K570" s="135"/>
      <c r="L570" s="138"/>
      <c r="M570" s="139"/>
      <c r="N570" s="135"/>
      <c r="O570" s="135"/>
      <c r="P570" s="140">
        <f>SUM($P$571:$P$572)</f>
        <v>0</v>
      </c>
      <c r="Q570" s="135"/>
      <c r="R570" s="140">
        <f>SUM($R$571:$R$572)</f>
        <v>0</v>
      </c>
      <c r="S570" s="135"/>
      <c r="T570" s="141">
        <f>SUM($T$571:$T$572)</f>
        <v>0</v>
      </c>
      <c r="AR570" s="142" t="s">
        <v>135</v>
      </c>
      <c r="AT570" s="142" t="s">
        <v>74</v>
      </c>
      <c r="AU570" s="142" t="s">
        <v>23</v>
      </c>
      <c r="AY570" s="142" t="s">
        <v>134</v>
      </c>
      <c r="BK570" s="143">
        <f>SUM($BK$571:$BK$572)</f>
        <v>151176</v>
      </c>
    </row>
    <row r="571" spans="2:65" s="6" customFormat="1" ht="15.75" customHeight="1" x14ac:dyDescent="0.3">
      <c r="B571" s="23"/>
      <c r="C571" s="146" t="s">
        <v>679</v>
      </c>
      <c r="D571" s="146" t="s">
        <v>137</v>
      </c>
      <c r="E571" s="147" t="s">
        <v>680</v>
      </c>
      <c r="F571" s="148" t="s">
        <v>681</v>
      </c>
      <c r="G571" s="149" t="s">
        <v>196</v>
      </c>
      <c r="H571" s="150">
        <v>1</v>
      </c>
      <c r="I571" s="151">
        <v>151176</v>
      </c>
      <c r="J571" s="152">
        <f>ROUND($I$571*$H$571,2)</f>
        <v>151176</v>
      </c>
      <c r="K571" s="148"/>
      <c r="L571" s="43"/>
      <c r="M571" s="153"/>
      <c r="N571" s="154" t="s">
        <v>46</v>
      </c>
      <c r="O571" s="24"/>
      <c r="P571" s="155">
        <f>$O$571*$H$571</f>
        <v>0</v>
      </c>
      <c r="Q571" s="155">
        <v>0</v>
      </c>
      <c r="R571" s="155">
        <f>$Q$571*$H$571</f>
        <v>0</v>
      </c>
      <c r="S571" s="155">
        <v>0</v>
      </c>
      <c r="T571" s="156">
        <f>$S$571*$H$571</f>
        <v>0</v>
      </c>
      <c r="AR571" s="89" t="s">
        <v>540</v>
      </c>
      <c r="AT571" s="89" t="s">
        <v>137</v>
      </c>
      <c r="AU571" s="89" t="s">
        <v>83</v>
      </c>
      <c r="AY571" s="6" t="s">
        <v>134</v>
      </c>
      <c r="BE571" s="157">
        <f>IF($N$571="základní",$J$571,0)</f>
        <v>151176</v>
      </c>
      <c r="BF571" s="157">
        <f>IF($N$571="snížená",$J$571,0)</f>
        <v>0</v>
      </c>
      <c r="BG571" s="157">
        <f>IF($N$571="zákl. přenesená",$J$571,0)</f>
        <v>0</v>
      </c>
      <c r="BH571" s="157">
        <f>IF($N$571="sníž. přenesená",$J$571,0)</f>
        <v>0</v>
      </c>
      <c r="BI571" s="157">
        <f>IF($N$571="nulová",$J$571,0)</f>
        <v>0</v>
      </c>
      <c r="BJ571" s="89" t="s">
        <v>23</v>
      </c>
      <c r="BK571" s="157">
        <f>ROUND($I$571*$H$571,2)</f>
        <v>151176</v>
      </c>
      <c r="BL571" s="89" t="s">
        <v>540</v>
      </c>
      <c r="BM571" s="89" t="s">
        <v>682</v>
      </c>
    </row>
    <row r="572" spans="2:65" s="6" customFormat="1" ht="15.75" customHeight="1" x14ac:dyDescent="0.3">
      <c r="B572" s="166"/>
      <c r="C572" s="167"/>
      <c r="D572" s="160" t="s">
        <v>143</v>
      </c>
      <c r="E572" s="169"/>
      <c r="F572" s="169" t="s">
        <v>23</v>
      </c>
      <c r="G572" s="167"/>
      <c r="H572" s="170">
        <v>1</v>
      </c>
      <c r="J572" s="167"/>
      <c r="K572" s="167"/>
      <c r="L572" s="171"/>
      <c r="M572" s="172"/>
      <c r="N572" s="167"/>
      <c r="O572" s="167"/>
      <c r="P572" s="167"/>
      <c r="Q572" s="167"/>
      <c r="R572" s="167"/>
      <c r="S572" s="167"/>
      <c r="T572" s="173"/>
      <c r="AT572" s="174" t="s">
        <v>143</v>
      </c>
      <c r="AU572" s="174" t="s">
        <v>83</v>
      </c>
      <c r="AV572" s="174" t="s">
        <v>83</v>
      </c>
      <c r="AW572" s="174" t="s">
        <v>90</v>
      </c>
      <c r="AX572" s="174" t="s">
        <v>23</v>
      </c>
      <c r="AY572" s="174" t="s">
        <v>134</v>
      </c>
    </row>
    <row r="573" spans="2:65" s="133" customFormat="1" ht="37.5" customHeight="1" x14ac:dyDescent="0.35">
      <c r="B573" s="134"/>
      <c r="C573" s="135"/>
      <c r="D573" s="135" t="s">
        <v>74</v>
      </c>
      <c r="E573" s="136" t="s">
        <v>683</v>
      </c>
      <c r="F573" s="136" t="s">
        <v>684</v>
      </c>
      <c r="G573" s="135"/>
      <c r="H573" s="135"/>
      <c r="J573" s="137">
        <f>$BK$573</f>
        <v>41000</v>
      </c>
      <c r="K573" s="135"/>
      <c r="L573" s="138"/>
      <c r="M573" s="139"/>
      <c r="N573" s="135"/>
      <c r="O573" s="135"/>
      <c r="P573" s="140">
        <f>SUM($P$574:$P$583)</f>
        <v>0</v>
      </c>
      <c r="Q573" s="135"/>
      <c r="R573" s="140">
        <f>SUM($R$574:$R$583)</f>
        <v>1E-3</v>
      </c>
      <c r="S573" s="135"/>
      <c r="T573" s="141">
        <f>SUM($T$574:$T$583)</f>
        <v>0</v>
      </c>
      <c r="AR573" s="142" t="s">
        <v>141</v>
      </c>
      <c r="AT573" s="142" t="s">
        <v>74</v>
      </c>
      <c r="AU573" s="142" t="s">
        <v>75</v>
      </c>
      <c r="AY573" s="142" t="s">
        <v>134</v>
      </c>
      <c r="BK573" s="143">
        <f>SUM($BK$574:$BK$583)</f>
        <v>41000</v>
      </c>
    </row>
    <row r="574" spans="2:65" s="6" customFormat="1" ht="15.75" customHeight="1" x14ac:dyDescent="0.3">
      <c r="B574" s="23"/>
      <c r="C574" s="146" t="s">
        <v>685</v>
      </c>
      <c r="D574" s="146" t="s">
        <v>137</v>
      </c>
      <c r="E574" s="147" t="s">
        <v>686</v>
      </c>
      <c r="F574" s="148" t="s">
        <v>687</v>
      </c>
      <c r="G574" s="149" t="s">
        <v>688</v>
      </c>
      <c r="H574" s="150">
        <v>100</v>
      </c>
      <c r="I574" s="281">
        <v>180</v>
      </c>
      <c r="J574" s="152">
        <f>ROUND($I$574*$H$574,2)</f>
        <v>18000</v>
      </c>
      <c r="K574" s="148" t="s">
        <v>150</v>
      </c>
      <c r="L574" s="43"/>
      <c r="M574" s="153"/>
      <c r="N574" s="154" t="s">
        <v>46</v>
      </c>
      <c r="O574" s="24"/>
      <c r="P574" s="155">
        <f>$O$574*$H$574</f>
        <v>0</v>
      </c>
      <c r="Q574" s="155">
        <v>0</v>
      </c>
      <c r="R574" s="155">
        <f>$Q$574*$H$574</f>
        <v>0</v>
      </c>
      <c r="S574" s="155">
        <v>0</v>
      </c>
      <c r="T574" s="156">
        <f>$S$574*$H$574</f>
        <v>0</v>
      </c>
      <c r="AR574" s="89" t="s">
        <v>689</v>
      </c>
      <c r="AT574" s="89" t="s">
        <v>137</v>
      </c>
      <c r="AU574" s="89" t="s">
        <v>23</v>
      </c>
      <c r="AY574" s="6" t="s">
        <v>134</v>
      </c>
      <c r="BE574" s="157">
        <f>IF($N$574="základní",$J$574,0)</f>
        <v>18000</v>
      </c>
      <c r="BF574" s="157">
        <f>IF($N$574="snížená",$J$574,0)</f>
        <v>0</v>
      </c>
      <c r="BG574" s="157">
        <f>IF($N$574="zákl. přenesená",$J$574,0)</f>
        <v>0</v>
      </c>
      <c r="BH574" s="157">
        <f>IF($N$574="sníž. přenesená",$J$574,0)</f>
        <v>0</v>
      </c>
      <c r="BI574" s="157">
        <f>IF($N$574="nulová",$J$574,0)</f>
        <v>0</v>
      </c>
      <c r="BJ574" s="89" t="s">
        <v>23</v>
      </c>
      <c r="BK574" s="157">
        <f>ROUND($I$574*$H$574,2)</f>
        <v>18000</v>
      </c>
      <c r="BL574" s="89" t="s">
        <v>689</v>
      </c>
      <c r="BM574" s="89" t="s">
        <v>690</v>
      </c>
    </row>
    <row r="575" spans="2:65" s="6" customFormat="1" ht="16.5" customHeight="1" x14ac:dyDescent="0.3">
      <c r="B575" s="23"/>
      <c r="C575" s="24"/>
      <c r="D575" s="160" t="s">
        <v>152</v>
      </c>
      <c r="E575" s="24"/>
      <c r="F575" s="183" t="s">
        <v>691</v>
      </c>
      <c r="G575" s="24"/>
      <c r="H575" s="24"/>
      <c r="I575" s="285"/>
      <c r="J575" s="24"/>
      <c r="K575" s="24"/>
      <c r="L575" s="43"/>
      <c r="M575" s="56"/>
      <c r="N575" s="24"/>
      <c r="O575" s="24"/>
      <c r="P575" s="24"/>
      <c r="Q575" s="24"/>
      <c r="R575" s="24"/>
      <c r="S575" s="24"/>
      <c r="T575" s="57"/>
      <c r="AT575" s="6" t="s">
        <v>152</v>
      </c>
      <c r="AU575" s="6" t="s">
        <v>23</v>
      </c>
    </row>
    <row r="576" spans="2:65" s="6" customFormat="1" ht="15.75" customHeight="1" x14ac:dyDescent="0.3">
      <c r="B576" s="158"/>
      <c r="C576" s="159"/>
      <c r="D576" s="168" t="s">
        <v>143</v>
      </c>
      <c r="E576" s="159"/>
      <c r="F576" s="161" t="s">
        <v>692</v>
      </c>
      <c r="G576" s="159"/>
      <c r="H576" s="159"/>
      <c r="I576" s="282"/>
      <c r="J576" s="159"/>
      <c r="K576" s="159"/>
      <c r="L576" s="162"/>
      <c r="M576" s="163"/>
      <c r="N576" s="159"/>
      <c r="O576" s="159"/>
      <c r="P576" s="159"/>
      <c r="Q576" s="159"/>
      <c r="R576" s="159"/>
      <c r="S576" s="159"/>
      <c r="T576" s="164"/>
      <c r="AT576" s="165" t="s">
        <v>143</v>
      </c>
      <c r="AU576" s="165" t="s">
        <v>23</v>
      </c>
      <c r="AV576" s="165" t="s">
        <v>23</v>
      </c>
      <c r="AW576" s="165" t="s">
        <v>90</v>
      </c>
      <c r="AX576" s="165" t="s">
        <v>75</v>
      </c>
      <c r="AY576" s="165" t="s">
        <v>134</v>
      </c>
    </row>
    <row r="577" spans="2:65" s="6" customFormat="1" ht="15.75" customHeight="1" x14ac:dyDescent="0.3">
      <c r="B577" s="166"/>
      <c r="C577" s="167"/>
      <c r="D577" s="168" t="s">
        <v>143</v>
      </c>
      <c r="E577" s="167"/>
      <c r="F577" s="169" t="s">
        <v>693</v>
      </c>
      <c r="G577" s="167"/>
      <c r="H577" s="170">
        <v>100</v>
      </c>
      <c r="I577" s="283"/>
      <c r="J577" s="167"/>
      <c r="K577" s="167"/>
      <c r="L577" s="171"/>
      <c r="M577" s="172"/>
      <c r="N577" s="167"/>
      <c r="O577" s="167"/>
      <c r="P577" s="167"/>
      <c r="Q577" s="167"/>
      <c r="R577" s="167"/>
      <c r="S577" s="167"/>
      <c r="T577" s="173"/>
      <c r="AT577" s="174" t="s">
        <v>143</v>
      </c>
      <c r="AU577" s="174" t="s">
        <v>23</v>
      </c>
      <c r="AV577" s="174" t="s">
        <v>83</v>
      </c>
      <c r="AW577" s="174" t="s">
        <v>90</v>
      </c>
      <c r="AX577" s="174" t="s">
        <v>23</v>
      </c>
      <c r="AY577" s="174" t="s">
        <v>134</v>
      </c>
    </row>
    <row r="578" spans="2:65" s="6" customFormat="1" ht="15.75" customHeight="1" x14ac:dyDescent="0.3">
      <c r="B578" s="23"/>
      <c r="C578" s="146" t="s">
        <v>694</v>
      </c>
      <c r="D578" s="146" t="s">
        <v>137</v>
      </c>
      <c r="E578" s="147" t="s">
        <v>695</v>
      </c>
      <c r="F578" s="148" t="s">
        <v>696</v>
      </c>
      <c r="G578" s="149" t="s">
        <v>688</v>
      </c>
      <c r="H578" s="150">
        <v>100</v>
      </c>
      <c r="I578" s="281">
        <v>180</v>
      </c>
      <c r="J578" s="152">
        <f>ROUND($I$578*$H$578,2)</f>
        <v>18000</v>
      </c>
      <c r="K578" s="148" t="s">
        <v>150</v>
      </c>
      <c r="L578" s="43"/>
      <c r="M578" s="153"/>
      <c r="N578" s="154" t="s">
        <v>46</v>
      </c>
      <c r="O578" s="24"/>
      <c r="P578" s="155">
        <f>$O$578*$H$578</f>
        <v>0</v>
      </c>
      <c r="Q578" s="155">
        <v>0</v>
      </c>
      <c r="R578" s="155">
        <f>$Q$578*$H$578</f>
        <v>0</v>
      </c>
      <c r="S578" s="155">
        <v>0</v>
      </c>
      <c r="T578" s="156">
        <f>$S$578*$H$578</f>
        <v>0</v>
      </c>
      <c r="AR578" s="89" t="s">
        <v>689</v>
      </c>
      <c r="AT578" s="89" t="s">
        <v>137</v>
      </c>
      <c r="AU578" s="89" t="s">
        <v>23</v>
      </c>
      <c r="AY578" s="6" t="s">
        <v>134</v>
      </c>
      <c r="BE578" s="157">
        <f>IF($N$578="základní",$J$578,0)</f>
        <v>18000</v>
      </c>
      <c r="BF578" s="157">
        <f>IF($N$578="snížená",$J$578,0)</f>
        <v>0</v>
      </c>
      <c r="BG578" s="157">
        <f>IF($N$578="zákl. přenesená",$J$578,0)</f>
        <v>0</v>
      </c>
      <c r="BH578" s="157">
        <f>IF($N$578="sníž. přenesená",$J$578,0)</f>
        <v>0</v>
      </c>
      <c r="BI578" s="157">
        <f>IF($N$578="nulová",$J$578,0)</f>
        <v>0</v>
      </c>
      <c r="BJ578" s="89" t="s">
        <v>23</v>
      </c>
      <c r="BK578" s="157">
        <f>ROUND($I$578*$H$578,2)</f>
        <v>18000</v>
      </c>
      <c r="BL578" s="89" t="s">
        <v>689</v>
      </c>
      <c r="BM578" s="89" t="s">
        <v>697</v>
      </c>
    </row>
    <row r="579" spans="2:65" s="6" customFormat="1" ht="16.5" customHeight="1" x14ac:dyDescent="0.3">
      <c r="B579" s="23"/>
      <c r="C579" s="24"/>
      <c r="D579" s="160" t="s">
        <v>152</v>
      </c>
      <c r="E579" s="24"/>
      <c r="F579" s="183" t="s">
        <v>698</v>
      </c>
      <c r="G579" s="24"/>
      <c r="H579" s="24"/>
      <c r="I579" s="285"/>
      <c r="J579" s="24"/>
      <c r="K579" s="24"/>
      <c r="L579" s="43"/>
      <c r="M579" s="56"/>
      <c r="N579" s="24"/>
      <c r="O579" s="24"/>
      <c r="P579" s="24"/>
      <c r="Q579" s="24"/>
      <c r="R579" s="24"/>
      <c r="S579" s="24"/>
      <c r="T579" s="57"/>
      <c r="AT579" s="6" t="s">
        <v>152</v>
      </c>
      <c r="AU579" s="6" t="s">
        <v>23</v>
      </c>
    </row>
    <row r="580" spans="2:65" s="6" customFormat="1" ht="15.75" customHeight="1" x14ac:dyDescent="0.3">
      <c r="B580" s="158"/>
      <c r="C580" s="159"/>
      <c r="D580" s="168" t="s">
        <v>143</v>
      </c>
      <c r="E580" s="159"/>
      <c r="F580" s="161" t="s">
        <v>699</v>
      </c>
      <c r="G580" s="159"/>
      <c r="H580" s="159"/>
      <c r="I580" s="282"/>
      <c r="J580" s="159"/>
      <c r="K580" s="159"/>
      <c r="L580" s="162"/>
      <c r="M580" s="163"/>
      <c r="N580" s="159"/>
      <c r="O580" s="159"/>
      <c r="P580" s="159"/>
      <c r="Q580" s="159"/>
      <c r="R580" s="159"/>
      <c r="S580" s="159"/>
      <c r="T580" s="164"/>
      <c r="AT580" s="165" t="s">
        <v>143</v>
      </c>
      <c r="AU580" s="165" t="s">
        <v>23</v>
      </c>
      <c r="AV580" s="165" t="s">
        <v>23</v>
      </c>
      <c r="AW580" s="165" t="s">
        <v>90</v>
      </c>
      <c r="AX580" s="165" t="s">
        <v>75</v>
      </c>
      <c r="AY580" s="165" t="s">
        <v>134</v>
      </c>
    </row>
    <row r="581" spans="2:65" s="6" customFormat="1" ht="15.75" customHeight="1" x14ac:dyDescent="0.3">
      <c r="B581" s="166"/>
      <c r="C581" s="167"/>
      <c r="D581" s="168" t="s">
        <v>143</v>
      </c>
      <c r="E581" s="167"/>
      <c r="F581" s="169" t="s">
        <v>693</v>
      </c>
      <c r="G581" s="167"/>
      <c r="H581" s="170">
        <v>100</v>
      </c>
      <c r="I581" s="283"/>
      <c r="J581" s="167"/>
      <c r="K581" s="167"/>
      <c r="L581" s="171"/>
      <c r="M581" s="172"/>
      <c r="N581" s="167"/>
      <c r="O581" s="167"/>
      <c r="P581" s="167"/>
      <c r="Q581" s="167"/>
      <c r="R581" s="167"/>
      <c r="S581" s="167"/>
      <c r="T581" s="173"/>
      <c r="AT581" s="174" t="s">
        <v>143</v>
      </c>
      <c r="AU581" s="174" t="s">
        <v>23</v>
      </c>
      <c r="AV581" s="174" t="s">
        <v>83</v>
      </c>
      <c r="AW581" s="174" t="s">
        <v>90</v>
      </c>
      <c r="AX581" s="174" t="s">
        <v>23</v>
      </c>
      <c r="AY581" s="174" t="s">
        <v>134</v>
      </c>
    </row>
    <row r="582" spans="2:65" s="6" customFormat="1" ht="15.75" customHeight="1" x14ac:dyDescent="0.3">
      <c r="B582" s="23"/>
      <c r="C582" s="185" t="s">
        <v>700</v>
      </c>
      <c r="D582" s="185" t="s">
        <v>393</v>
      </c>
      <c r="E582" s="186" t="s">
        <v>701</v>
      </c>
      <c r="F582" s="187" t="s">
        <v>702</v>
      </c>
      <c r="G582" s="188" t="s">
        <v>196</v>
      </c>
      <c r="H582" s="189">
        <v>1</v>
      </c>
      <c r="I582" s="287">
        <v>5000</v>
      </c>
      <c r="J582" s="190">
        <f>ROUND($I$582*$H$582,2)</f>
        <v>5000</v>
      </c>
      <c r="K582" s="187"/>
      <c r="L582" s="191"/>
      <c r="M582" s="192"/>
      <c r="N582" s="193" t="s">
        <v>46</v>
      </c>
      <c r="O582" s="24"/>
      <c r="P582" s="155">
        <f>$O$582*$H$582</f>
        <v>0</v>
      </c>
      <c r="Q582" s="155">
        <v>1E-3</v>
      </c>
      <c r="R582" s="155">
        <f>$Q$582*$H$582</f>
        <v>1E-3</v>
      </c>
      <c r="S582" s="155">
        <v>0</v>
      </c>
      <c r="T582" s="156">
        <f>$S$582*$H$582</f>
        <v>0</v>
      </c>
      <c r="AR582" s="89" t="s">
        <v>689</v>
      </c>
      <c r="AT582" s="89" t="s">
        <v>393</v>
      </c>
      <c r="AU582" s="89" t="s">
        <v>23</v>
      </c>
      <c r="AY582" s="6" t="s">
        <v>134</v>
      </c>
      <c r="BE582" s="157">
        <f>IF($N$582="základní",$J$582,0)</f>
        <v>5000</v>
      </c>
      <c r="BF582" s="157">
        <f>IF($N$582="snížená",$J$582,0)</f>
        <v>0</v>
      </c>
      <c r="BG582" s="157">
        <f>IF($N$582="zákl. přenesená",$J$582,0)</f>
        <v>0</v>
      </c>
      <c r="BH582" s="157">
        <f>IF($N$582="sníž. přenesená",$J$582,0)</f>
        <v>0</v>
      </c>
      <c r="BI582" s="157">
        <f>IF($N$582="nulová",$J$582,0)</f>
        <v>0</v>
      </c>
      <c r="BJ582" s="89" t="s">
        <v>23</v>
      </c>
      <c r="BK582" s="157">
        <f>ROUND($I$582*$H$582,2)</f>
        <v>5000</v>
      </c>
      <c r="BL582" s="89" t="s">
        <v>689</v>
      </c>
      <c r="BM582" s="89" t="s">
        <v>703</v>
      </c>
    </row>
    <row r="583" spans="2:65" s="6" customFormat="1" ht="15.75" customHeight="1" x14ac:dyDescent="0.3">
      <c r="B583" s="166"/>
      <c r="C583" s="167"/>
      <c r="D583" s="160" t="s">
        <v>143</v>
      </c>
      <c r="E583" s="169"/>
      <c r="F583" s="169" t="s">
        <v>23</v>
      </c>
      <c r="G583" s="167"/>
      <c r="H583" s="170">
        <v>1</v>
      </c>
      <c r="J583" s="167"/>
      <c r="K583" s="167"/>
      <c r="L583" s="171"/>
      <c r="M583" s="194"/>
      <c r="N583" s="195"/>
      <c r="O583" s="195"/>
      <c r="P583" s="195"/>
      <c r="Q583" s="195"/>
      <c r="R583" s="195"/>
      <c r="S583" s="195"/>
      <c r="T583" s="196"/>
      <c r="AT583" s="174" t="s">
        <v>143</v>
      </c>
      <c r="AU583" s="174" t="s">
        <v>23</v>
      </c>
      <c r="AV583" s="174" t="s">
        <v>83</v>
      </c>
      <c r="AW583" s="174" t="s">
        <v>90</v>
      </c>
      <c r="AX583" s="174" t="s">
        <v>23</v>
      </c>
      <c r="AY583" s="174" t="s">
        <v>134</v>
      </c>
    </row>
    <row r="584" spans="2:65" s="6" customFormat="1" ht="7.5" customHeight="1" x14ac:dyDescent="0.3">
      <c r="B584" s="38"/>
      <c r="C584" s="39"/>
      <c r="D584" s="39"/>
      <c r="E584" s="39"/>
      <c r="F584" s="39"/>
      <c r="G584" s="39"/>
      <c r="H584" s="39"/>
      <c r="I584" s="101"/>
      <c r="J584" s="39"/>
      <c r="K584" s="39"/>
      <c r="L584" s="43"/>
      <c r="AT584" s="2"/>
    </row>
  </sheetData>
  <sheetProtection password="CC35" sheet="1" objects="1" scenarios="1" formatColumns="0" formatRows="0" sort="0" autoFilter="0"/>
  <autoFilter ref="C95:K95"/>
  <mergeCells count="6">
    <mergeCell ref="E88:H88"/>
    <mergeCell ref="G1:H1"/>
    <mergeCell ref="L2:V2"/>
    <mergeCell ref="E7:H7"/>
    <mergeCell ref="E22:H22"/>
    <mergeCell ref="E43:H43"/>
  </mergeCells>
  <hyperlinks>
    <hyperlink ref="F1:G1" location="C2" tooltip="Krycí list soupisu" display="1) Krycí list soupisu"/>
    <hyperlink ref="G1:H1" location="C50" tooltip="Rekapitulace" display="2) Rekapitulace"/>
    <hyperlink ref="J1" location="C95" tooltip="Soupis prací" display="3) Soupis prací"/>
    <hyperlink ref="L1:V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73" fitToHeight="100" orientation="landscape" blackAndWhite="1" horizontalDpi="4294967293" r:id="rId1"/>
  <headerFooter alignWithMargins="0"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84"/>
  <sheetViews>
    <sheetView showGridLines="0" view="pageBreakPreview" zoomScale="60" zoomScaleNormal="100" workbookViewId="0">
      <pane ySplit="1" topLeftCell="A2" activePane="bottomLeft" state="frozenSplit"/>
      <selection pane="bottomLeft" activeCell="I105" sqref="I105"/>
    </sheetView>
  </sheetViews>
  <sheetFormatPr defaultColWidth="10.3320312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90.83203125" style="2" customWidth="1"/>
    <col min="7" max="7" width="8.6640625" style="2" customWidth="1"/>
    <col min="8" max="8" width="11.1640625" style="2" customWidth="1"/>
    <col min="9" max="9" width="12.6640625" style="2" customWidth="1"/>
    <col min="10" max="10" width="23.33203125" style="2" customWidth="1"/>
    <col min="11" max="11" width="15.33203125" style="2" customWidth="1"/>
    <col min="12" max="12" width="10.33203125" style="1" customWidth="1"/>
    <col min="13" max="18" width="10.33203125" style="2" hidden="1" customWidth="1"/>
    <col min="19" max="19" width="8.1640625" style="2" hidden="1" customWidth="1"/>
    <col min="20" max="20" width="29.6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16406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10.33203125" style="1" customWidth="1"/>
    <col min="44" max="65" width="10.33203125" style="2" hidden="1" customWidth="1"/>
    <col min="66" max="16384" width="10.33203125" style="1"/>
  </cols>
  <sheetData>
    <row r="1" spans="1:256" s="3" customFormat="1" ht="22.5" customHeight="1" x14ac:dyDescent="0.3">
      <c r="A1" s="5"/>
      <c r="B1" s="200"/>
      <c r="C1" s="200"/>
      <c r="D1" s="199" t="s">
        <v>1</v>
      </c>
      <c r="E1" s="200"/>
      <c r="F1" s="201" t="s">
        <v>752</v>
      </c>
      <c r="G1" s="326" t="s">
        <v>753</v>
      </c>
      <c r="H1" s="326"/>
      <c r="I1" s="200"/>
      <c r="J1" s="201" t="s">
        <v>754</v>
      </c>
      <c r="K1" s="199" t="s">
        <v>84</v>
      </c>
      <c r="L1" s="201" t="s">
        <v>755</v>
      </c>
      <c r="M1" s="201"/>
      <c r="N1" s="201"/>
      <c r="O1" s="201"/>
      <c r="P1" s="201"/>
      <c r="Q1" s="201"/>
      <c r="R1" s="201"/>
      <c r="S1" s="201"/>
      <c r="T1" s="201"/>
      <c r="U1" s="197"/>
      <c r="V1" s="197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L2" s="316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2" t="s">
        <v>82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6"/>
      <c r="J3" s="8"/>
      <c r="K3" s="9"/>
      <c r="AT3" s="2" t="s">
        <v>83</v>
      </c>
    </row>
    <row r="4" spans="1:256" s="2" customFormat="1" ht="37.5" customHeight="1" x14ac:dyDescent="0.3">
      <c r="B4" s="10"/>
      <c r="C4" s="11"/>
      <c r="D4" s="12" t="s">
        <v>85</v>
      </c>
      <c r="E4" s="11"/>
      <c r="F4" s="11"/>
      <c r="G4" s="11"/>
      <c r="H4" s="11"/>
      <c r="J4" s="11"/>
      <c r="K4" s="13"/>
      <c r="M4" s="14" t="s">
        <v>10</v>
      </c>
      <c r="AT4" s="2" t="s">
        <v>4</v>
      </c>
    </row>
    <row r="5" spans="1:256" s="2" customFormat="1" ht="7.5" customHeight="1" x14ac:dyDescent="0.3">
      <c r="B5" s="10"/>
      <c r="C5" s="11"/>
      <c r="D5" s="11"/>
      <c r="E5" s="11"/>
      <c r="F5" s="11"/>
      <c r="G5" s="11"/>
      <c r="H5" s="11"/>
      <c r="J5" s="11"/>
      <c r="K5" s="13"/>
    </row>
    <row r="6" spans="1:256" s="2" customFormat="1" ht="15.75" customHeight="1" x14ac:dyDescent="0.3">
      <c r="B6" s="10"/>
      <c r="C6" s="11"/>
      <c r="D6" s="19" t="s">
        <v>16</v>
      </c>
      <c r="E6" s="11"/>
      <c r="F6" s="11"/>
      <c r="G6" s="11"/>
      <c r="H6" s="11"/>
      <c r="J6" s="11"/>
      <c r="K6" s="13"/>
    </row>
    <row r="7" spans="1:256" s="2" customFormat="1" ht="15.75" customHeight="1" x14ac:dyDescent="0.3">
      <c r="B7" s="10"/>
      <c r="C7" s="11"/>
      <c r="D7" s="11"/>
      <c r="E7" s="328" t="str">
        <f>'Rekapitulace stavby'!$K$6</f>
        <v>MPSV - přesun ordinací</v>
      </c>
      <c r="F7" s="294"/>
      <c r="G7" s="294"/>
      <c r="H7" s="294"/>
      <c r="J7" s="11"/>
      <c r="K7" s="13"/>
    </row>
    <row r="8" spans="1:256" s="6" customFormat="1" ht="15.75" customHeight="1" x14ac:dyDescent="0.3">
      <c r="B8" s="23"/>
      <c r="C8" s="24"/>
      <c r="D8" s="19" t="s">
        <v>704</v>
      </c>
      <c r="E8" s="24"/>
      <c r="F8" s="24"/>
      <c r="G8" s="24"/>
      <c r="H8" s="24"/>
      <c r="J8" s="24"/>
      <c r="K8" s="27"/>
    </row>
    <row r="9" spans="1:256" s="6" customFormat="1" ht="37.5" customHeight="1" x14ac:dyDescent="0.3">
      <c r="B9" s="23"/>
      <c r="C9" s="24"/>
      <c r="D9" s="24"/>
      <c r="E9" s="313" t="s">
        <v>705</v>
      </c>
      <c r="F9" s="301"/>
      <c r="G9" s="301"/>
      <c r="H9" s="301"/>
      <c r="J9" s="24"/>
      <c r="K9" s="27"/>
    </row>
    <row r="10" spans="1:256" s="6" customFormat="1" ht="14.25" customHeight="1" x14ac:dyDescent="0.3">
      <c r="B10" s="23"/>
      <c r="C10" s="24"/>
      <c r="D10" s="24"/>
      <c r="E10" s="24"/>
      <c r="F10" s="24"/>
      <c r="G10" s="24"/>
      <c r="H10" s="24"/>
      <c r="J10" s="24"/>
      <c r="K10" s="27"/>
    </row>
    <row r="11" spans="1:256" s="6" customFormat="1" ht="15" customHeight="1" x14ac:dyDescent="0.3">
      <c r="B11" s="23"/>
      <c r="C11" s="24"/>
      <c r="D11" s="19" t="s">
        <v>19</v>
      </c>
      <c r="E11" s="24"/>
      <c r="F11" s="17" t="s">
        <v>20</v>
      </c>
      <c r="G11" s="24"/>
      <c r="H11" s="24"/>
      <c r="I11" s="87" t="s">
        <v>21</v>
      </c>
      <c r="J11" s="17"/>
      <c r="K11" s="27"/>
    </row>
    <row r="12" spans="1:256" s="6" customFormat="1" ht="15" customHeight="1" x14ac:dyDescent="0.3">
      <c r="B12" s="23"/>
      <c r="C12" s="24"/>
      <c r="D12" s="19" t="s">
        <v>24</v>
      </c>
      <c r="E12" s="24"/>
      <c r="F12" s="17" t="s">
        <v>25</v>
      </c>
      <c r="G12" s="24"/>
      <c r="H12" s="24"/>
      <c r="I12" s="87" t="s">
        <v>26</v>
      </c>
      <c r="J12" s="52" t="str">
        <f>'Rekapitulace stavby'!$AN$8</f>
        <v>04.09.2015</v>
      </c>
      <c r="K12" s="27"/>
    </row>
    <row r="13" spans="1:256" s="6" customFormat="1" ht="12" customHeight="1" x14ac:dyDescent="0.3">
      <c r="B13" s="23"/>
      <c r="C13" s="24"/>
      <c r="D13" s="24"/>
      <c r="E13" s="24"/>
      <c r="F13" s="24"/>
      <c r="G13" s="24"/>
      <c r="H13" s="24"/>
      <c r="J13" s="24"/>
      <c r="K13" s="27"/>
    </row>
    <row r="14" spans="1:256" s="6" customFormat="1" ht="15" customHeight="1" x14ac:dyDescent="0.3">
      <c r="B14" s="23"/>
      <c r="C14" s="24"/>
      <c r="D14" s="19" t="s">
        <v>32</v>
      </c>
      <c r="E14" s="24"/>
      <c r="F14" s="24"/>
      <c r="G14" s="24"/>
      <c r="H14" s="24"/>
      <c r="I14" s="87" t="s">
        <v>33</v>
      </c>
      <c r="J14" s="17"/>
      <c r="K14" s="27"/>
    </row>
    <row r="15" spans="1:256" s="6" customFormat="1" ht="18.75" customHeight="1" x14ac:dyDescent="0.3">
      <c r="B15" s="23"/>
      <c r="C15" s="24"/>
      <c r="D15" s="24"/>
      <c r="E15" s="17" t="s">
        <v>34</v>
      </c>
      <c r="F15" s="24"/>
      <c r="G15" s="24"/>
      <c r="H15" s="24"/>
      <c r="I15" s="87" t="s">
        <v>35</v>
      </c>
      <c r="J15" s="17"/>
      <c r="K15" s="27"/>
    </row>
    <row r="16" spans="1:256" s="6" customFormat="1" ht="7.5" customHeight="1" x14ac:dyDescent="0.3">
      <c r="B16" s="23"/>
      <c r="C16" s="24"/>
      <c r="D16" s="24"/>
      <c r="E16" s="24"/>
      <c r="F16" s="24"/>
      <c r="G16" s="24"/>
      <c r="H16" s="24"/>
      <c r="J16" s="24"/>
      <c r="K16" s="27"/>
    </row>
    <row r="17" spans="2:11" s="6" customFormat="1" ht="15" customHeight="1" x14ac:dyDescent="0.3">
      <c r="B17" s="23"/>
      <c r="C17" s="24"/>
      <c r="D17" s="19" t="s">
        <v>36</v>
      </c>
      <c r="E17" s="24"/>
      <c r="F17" s="24"/>
      <c r="G17" s="24"/>
      <c r="H17" s="24"/>
      <c r="I17" s="87" t="s">
        <v>33</v>
      </c>
      <c r="J17" s="17" t="str">
        <f>IF('Rekapitulace stavby'!$AN$13="Vyplň údaj","",IF('Rekapitulace stavby'!$AN$13="","",'Rekapitulace stavby'!$AN$13))</f>
        <v>26421259</v>
      </c>
      <c r="K17" s="27"/>
    </row>
    <row r="18" spans="2:11" s="6" customFormat="1" ht="18.75" customHeight="1" x14ac:dyDescent="0.3">
      <c r="B18" s="23"/>
      <c r="C18" s="24"/>
      <c r="D18" s="24"/>
      <c r="E18" s="17" t="str">
        <f>IF('Rekapitulace stavby'!$E$14="Vyplň údaj","",IF('Rekapitulace stavby'!$E$14="","",'Rekapitulace stavby'!$E$14))</f>
        <v>Decorum spol. s r.o., Kostelní náměstí 276, 148 00 Praha 4</v>
      </c>
      <c r="F18" s="24"/>
      <c r="G18" s="24"/>
      <c r="H18" s="24"/>
      <c r="I18" s="87" t="s">
        <v>35</v>
      </c>
      <c r="J18" s="17" t="str">
        <f>IF('Rekapitulace stavby'!$AN$14="Vyplň údaj","",IF('Rekapitulace stavby'!$AN$14="","",'Rekapitulace stavby'!$AN$14))</f>
        <v>CZ26421259</v>
      </c>
      <c r="K18" s="27"/>
    </row>
    <row r="19" spans="2:11" s="6" customFormat="1" ht="7.5" customHeight="1" x14ac:dyDescent="0.3">
      <c r="B19" s="23"/>
      <c r="C19" s="24"/>
      <c r="D19" s="24"/>
      <c r="E19" s="24"/>
      <c r="F19" s="24"/>
      <c r="G19" s="24"/>
      <c r="H19" s="24"/>
      <c r="J19" s="24"/>
      <c r="K19" s="27"/>
    </row>
    <row r="20" spans="2:11" s="6" customFormat="1" ht="15" customHeight="1" x14ac:dyDescent="0.3">
      <c r="B20" s="23"/>
      <c r="C20" s="24"/>
      <c r="D20" s="19" t="s">
        <v>37</v>
      </c>
      <c r="E20" s="24"/>
      <c r="F20" s="24"/>
      <c r="G20" s="24"/>
      <c r="H20" s="24"/>
      <c r="I20" s="87" t="s">
        <v>33</v>
      </c>
      <c r="J20" s="17"/>
      <c r="K20" s="27"/>
    </row>
    <row r="21" spans="2:11" s="6" customFormat="1" ht="18.75" customHeight="1" x14ac:dyDescent="0.3">
      <c r="B21" s="23"/>
      <c r="C21" s="24"/>
      <c r="D21" s="24"/>
      <c r="E21" s="17" t="s">
        <v>38</v>
      </c>
      <c r="F21" s="24"/>
      <c r="G21" s="24"/>
      <c r="H21" s="24"/>
      <c r="I21" s="87" t="s">
        <v>35</v>
      </c>
      <c r="J21" s="17"/>
      <c r="K21" s="27"/>
    </row>
    <row r="22" spans="2:11" s="6" customFormat="1" ht="7.5" customHeight="1" x14ac:dyDescent="0.3">
      <c r="B22" s="23"/>
      <c r="C22" s="24"/>
      <c r="D22" s="24"/>
      <c r="E22" s="24"/>
      <c r="F22" s="24"/>
      <c r="G22" s="24"/>
      <c r="H22" s="24"/>
      <c r="J22" s="24"/>
      <c r="K22" s="27"/>
    </row>
    <row r="23" spans="2:11" s="6" customFormat="1" ht="15" customHeight="1" x14ac:dyDescent="0.3">
      <c r="B23" s="23"/>
      <c r="C23" s="24"/>
      <c r="D23" s="19" t="s">
        <v>40</v>
      </c>
      <c r="E23" s="24"/>
      <c r="F23" s="24"/>
      <c r="G23" s="24"/>
      <c r="H23" s="24"/>
      <c r="J23" s="24"/>
      <c r="K23" s="27"/>
    </row>
    <row r="24" spans="2:11" s="89" customFormat="1" ht="15.75" customHeight="1" x14ac:dyDescent="0.3">
      <c r="B24" s="90"/>
      <c r="C24" s="91"/>
      <c r="D24" s="91"/>
      <c r="E24" s="297"/>
      <c r="F24" s="327"/>
      <c r="G24" s="327"/>
      <c r="H24" s="327"/>
      <c r="J24" s="91"/>
      <c r="K24" s="92"/>
    </row>
    <row r="25" spans="2:11" s="6" customFormat="1" ht="7.5" customHeight="1" x14ac:dyDescent="0.3">
      <c r="B25" s="23"/>
      <c r="C25" s="24"/>
      <c r="D25" s="24"/>
      <c r="E25" s="24"/>
      <c r="F25" s="24"/>
      <c r="G25" s="24"/>
      <c r="H25" s="24"/>
      <c r="J25" s="24"/>
      <c r="K25" s="27"/>
    </row>
    <row r="26" spans="2:11" s="6" customFormat="1" ht="7.5" customHeight="1" x14ac:dyDescent="0.3">
      <c r="B26" s="23"/>
      <c r="C26" s="24"/>
      <c r="D26" s="64"/>
      <c r="E26" s="64"/>
      <c r="F26" s="64"/>
      <c r="G26" s="64"/>
      <c r="H26" s="64"/>
      <c r="I26" s="53"/>
      <c r="J26" s="64"/>
      <c r="K26" s="93"/>
    </row>
    <row r="27" spans="2:11" s="6" customFormat="1" ht="26.25" customHeight="1" x14ac:dyDescent="0.3">
      <c r="B27" s="23"/>
      <c r="C27" s="24"/>
      <c r="D27" s="94" t="s">
        <v>41</v>
      </c>
      <c r="E27" s="24"/>
      <c r="F27" s="24"/>
      <c r="G27" s="24"/>
      <c r="H27" s="24"/>
      <c r="J27" s="67">
        <f>ROUND($J$82,2)</f>
        <v>20500</v>
      </c>
      <c r="K27" s="27"/>
    </row>
    <row r="28" spans="2:11" s="6" customFormat="1" ht="7.5" customHeight="1" x14ac:dyDescent="0.3">
      <c r="B28" s="23"/>
      <c r="C28" s="24"/>
      <c r="D28" s="64"/>
      <c r="E28" s="64"/>
      <c r="F28" s="64"/>
      <c r="G28" s="64"/>
      <c r="H28" s="64"/>
      <c r="I28" s="53"/>
      <c r="J28" s="64"/>
      <c r="K28" s="93"/>
    </row>
    <row r="29" spans="2:11" s="6" customFormat="1" ht="15" customHeight="1" x14ac:dyDescent="0.3">
      <c r="B29" s="23"/>
      <c r="C29" s="24"/>
      <c r="D29" s="24"/>
      <c r="E29" s="24"/>
      <c r="F29" s="28" t="s">
        <v>43</v>
      </c>
      <c r="G29" s="24"/>
      <c r="H29" s="24"/>
      <c r="I29" s="95" t="s">
        <v>42</v>
      </c>
      <c r="J29" s="28" t="s">
        <v>44</v>
      </c>
      <c r="K29" s="27"/>
    </row>
    <row r="30" spans="2:11" s="6" customFormat="1" ht="15" customHeight="1" x14ac:dyDescent="0.3">
      <c r="B30" s="23"/>
      <c r="C30" s="24"/>
      <c r="D30" s="30" t="s">
        <v>45</v>
      </c>
      <c r="E30" s="30" t="s">
        <v>46</v>
      </c>
      <c r="F30" s="96">
        <f>ROUND(SUM($BE$82:$BE$113),2)</f>
        <v>20500</v>
      </c>
      <c r="G30" s="24"/>
      <c r="H30" s="24"/>
      <c r="I30" s="97">
        <v>0.21</v>
      </c>
      <c r="J30" s="96">
        <f>ROUND(ROUND((SUM($BE$82:$BE$113)),2)*$I$30,2)</f>
        <v>4305</v>
      </c>
      <c r="K30" s="27"/>
    </row>
    <row r="31" spans="2:11" s="6" customFormat="1" ht="15" customHeight="1" x14ac:dyDescent="0.3">
      <c r="B31" s="23"/>
      <c r="C31" s="24"/>
      <c r="D31" s="24"/>
      <c r="E31" s="30" t="s">
        <v>47</v>
      </c>
      <c r="F31" s="96">
        <f>ROUND(SUM($BF$82:$BF$113),2)</f>
        <v>0</v>
      </c>
      <c r="G31" s="24"/>
      <c r="H31" s="24"/>
      <c r="I31" s="97">
        <v>0.15</v>
      </c>
      <c r="J31" s="96">
        <f>ROUND(ROUND((SUM($BF$82:$BF$113)),2)*$I$31,2)</f>
        <v>0</v>
      </c>
      <c r="K31" s="27"/>
    </row>
    <row r="32" spans="2:11" s="6" customFormat="1" ht="15" hidden="1" customHeight="1" x14ac:dyDescent="0.3">
      <c r="B32" s="23"/>
      <c r="C32" s="24"/>
      <c r="D32" s="24"/>
      <c r="E32" s="30" t="s">
        <v>48</v>
      </c>
      <c r="F32" s="96">
        <f>ROUND(SUM($BG$82:$BG$113),2)</f>
        <v>0</v>
      </c>
      <c r="G32" s="24"/>
      <c r="H32" s="24"/>
      <c r="I32" s="97">
        <v>0.21</v>
      </c>
      <c r="J32" s="96">
        <v>0</v>
      </c>
      <c r="K32" s="27"/>
    </row>
    <row r="33" spans="2:11" s="6" customFormat="1" ht="15" hidden="1" customHeight="1" x14ac:dyDescent="0.3">
      <c r="B33" s="23"/>
      <c r="C33" s="24"/>
      <c r="D33" s="24"/>
      <c r="E33" s="30" t="s">
        <v>49</v>
      </c>
      <c r="F33" s="96">
        <f>ROUND(SUM($BH$82:$BH$113),2)</f>
        <v>0</v>
      </c>
      <c r="G33" s="24"/>
      <c r="H33" s="24"/>
      <c r="I33" s="97">
        <v>0.15</v>
      </c>
      <c r="J33" s="96">
        <v>0</v>
      </c>
      <c r="K33" s="27"/>
    </row>
    <row r="34" spans="2:11" s="6" customFormat="1" ht="15" hidden="1" customHeight="1" x14ac:dyDescent="0.3">
      <c r="B34" s="23"/>
      <c r="C34" s="24"/>
      <c r="D34" s="24"/>
      <c r="E34" s="30" t="s">
        <v>50</v>
      </c>
      <c r="F34" s="96">
        <f>ROUND(SUM($BI$82:$BI$113),2)</f>
        <v>0</v>
      </c>
      <c r="G34" s="24"/>
      <c r="H34" s="24"/>
      <c r="I34" s="97">
        <v>0</v>
      </c>
      <c r="J34" s="96">
        <v>0</v>
      </c>
      <c r="K34" s="27"/>
    </row>
    <row r="35" spans="2:11" s="6" customFormat="1" ht="7.5" customHeight="1" x14ac:dyDescent="0.3">
      <c r="B35" s="23"/>
      <c r="C35" s="24"/>
      <c r="D35" s="24"/>
      <c r="E35" s="24"/>
      <c r="F35" s="24"/>
      <c r="G35" s="24"/>
      <c r="H35" s="24"/>
      <c r="J35" s="24"/>
      <c r="K35" s="27"/>
    </row>
    <row r="36" spans="2:11" s="6" customFormat="1" ht="26.25" customHeight="1" x14ac:dyDescent="0.3">
      <c r="B36" s="23"/>
      <c r="C36" s="32"/>
      <c r="D36" s="33" t="s">
        <v>51</v>
      </c>
      <c r="E36" s="34"/>
      <c r="F36" s="34"/>
      <c r="G36" s="98" t="s">
        <v>52</v>
      </c>
      <c r="H36" s="35" t="s">
        <v>53</v>
      </c>
      <c r="I36" s="99"/>
      <c r="J36" s="36">
        <f>SUM($J$27:$J$34)</f>
        <v>24805</v>
      </c>
      <c r="K36" s="100"/>
    </row>
    <row r="37" spans="2:11" s="6" customFormat="1" ht="15" customHeight="1" x14ac:dyDescent="0.3">
      <c r="B37" s="38"/>
      <c r="C37" s="39"/>
      <c r="D37" s="39"/>
      <c r="E37" s="39"/>
      <c r="F37" s="39"/>
      <c r="G37" s="39"/>
      <c r="H37" s="39"/>
      <c r="I37" s="101"/>
      <c r="J37" s="39"/>
      <c r="K37" s="40"/>
    </row>
    <row r="41" spans="2:11" s="6" customFormat="1" ht="7.5" customHeight="1" x14ac:dyDescent="0.3">
      <c r="B41" s="102"/>
      <c r="C41" s="103"/>
      <c r="D41" s="103"/>
      <c r="E41" s="103"/>
      <c r="F41" s="103"/>
      <c r="G41" s="103"/>
      <c r="H41" s="103"/>
      <c r="I41" s="103"/>
      <c r="J41" s="103"/>
      <c r="K41" s="104"/>
    </row>
    <row r="42" spans="2:11" s="6" customFormat="1" ht="37.5" customHeight="1" x14ac:dyDescent="0.3">
      <c r="B42" s="23"/>
      <c r="C42" s="12" t="s">
        <v>86</v>
      </c>
      <c r="D42" s="24"/>
      <c r="E42" s="24"/>
      <c r="F42" s="24"/>
      <c r="G42" s="24"/>
      <c r="H42" s="24"/>
      <c r="J42" s="24"/>
      <c r="K42" s="27"/>
    </row>
    <row r="43" spans="2:11" s="6" customFormat="1" ht="7.5" customHeight="1" x14ac:dyDescent="0.3">
      <c r="B43" s="23"/>
      <c r="C43" s="24"/>
      <c r="D43" s="24"/>
      <c r="E43" s="24"/>
      <c r="F43" s="24"/>
      <c r="G43" s="24"/>
      <c r="H43" s="24"/>
      <c r="J43" s="24"/>
      <c r="K43" s="27"/>
    </row>
    <row r="44" spans="2:11" s="6" customFormat="1" ht="15" customHeight="1" x14ac:dyDescent="0.3">
      <c r="B44" s="23"/>
      <c r="C44" s="19" t="s">
        <v>16</v>
      </c>
      <c r="D44" s="24"/>
      <c r="E44" s="24"/>
      <c r="F44" s="24"/>
      <c r="G44" s="24"/>
      <c r="H44" s="24"/>
      <c r="J44" s="24"/>
      <c r="K44" s="27"/>
    </row>
    <row r="45" spans="2:11" s="6" customFormat="1" ht="16.5" customHeight="1" x14ac:dyDescent="0.3">
      <c r="B45" s="23"/>
      <c r="C45" s="24"/>
      <c r="D45" s="24"/>
      <c r="E45" s="328" t="str">
        <f>$E$7</f>
        <v>MPSV - přesun ordinací</v>
      </c>
      <c r="F45" s="301"/>
      <c r="G45" s="301"/>
      <c r="H45" s="301"/>
      <c r="J45" s="24"/>
      <c r="K45" s="27"/>
    </row>
    <row r="46" spans="2:11" s="6" customFormat="1" ht="15" customHeight="1" x14ac:dyDescent="0.3">
      <c r="B46" s="23"/>
      <c r="C46" s="19" t="s">
        <v>704</v>
      </c>
      <c r="D46" s="24"/>
      <c r="E46" s="24"/>
      <c r="F46" s="24"/>
      <c r="G46" s="24"/>
      <c r="H46" s="24"/>
      <c r="J46" s="24"/>
      <c r="K46" s="27"/>
    </row>
    <row r="47" spans="2:11" s="6" customFormat="1" ht="19.5" customHeight="1" x14ac:dyDescent="0.3">
      <c r="B47" s="23"/>
      <c r="C47" s="24"/>
      <c r="D47" s="24"/>
      <c r="E47" s="313" t="str">
        <f>$E$9</f>
        <v>VRN - Vedlejší rozpočtové náklady</v>
      </c>
      <c r="F47" s="301"/>
      <c r="G47" s="301"/>
      <c r="H47" s="301"/>
      <c r="J47" s="24"/>
      <c r="K47" s="27"/>
    </row>
    <row r="48" spans="2:11" s="6" customFormat="1" ht="7.5" customHeight="1" x14ac:dyDescent="0.3">
      <c r="B48" s="23"/>
      <c r="C48" s="24"/>
      <c r="D48" s="24"/>
      <c r="E48" s="24"/>
      <c r="F48" s="24"/>
      <c r="G48" s="24"/>
      <c r="H48" s="24"/>
      <c r="J48" s="24"/>
      <c r="K48" s="27"/>
    </row>
    <row r="49" spans="2:47" s="6" customFormat="1" ht="18.75" customHeight="1" x14ac:dyDescent="0.3">
      <c r="B49" s="23"/>
      <c r="C49" s="19" t="s">
        <v>24</v>
      </c>
      <c r="D49" s="24"/>
      <c r="E49" s="24"/>
      <c r="F49" s="17" t="str">
        <f>$F$12</f>
        <v xml:space="preserve"> </v>
      </c>
      <c r="G49" s="24"/>
      <c r="H49" s="24"/>
      <c r="I49" s="87" t="s">
        <v>26</v>
      </c>
      <c r="J49" s="52" t="str">
        <f>IF($J$12="","",$J$12)</f>
        <v>04.09.2015</v>
      </c>
      <c r="K49" s="27"/>
    </row>
    <row r="50" spans="2:47" s="6" customFormat="1" ht="7.5" customHeight="1" x14ac:dyDescent="0.3">
      <c r="B50" s="23"/>
      <c r="C50" s="24"/>
      <c r="D50" s="24"/>
      <c r="E50" s="24"/>
      <c r="F50" s="24"/>
      <c r="G50" s="24"/>
      <c r="H50" s="24"/>
      <c r="J50" s="24"/>
      <c r="K50" s="27"/>
    </row>
    <row r="51" spans="2:47" s="6" customFormat="1" ht="15.75" customHeight="1" x14ac:dyDescent="0.3">
      <c r="B51" s="23"/>
      <c r="C51" s="19" t="s">
        <v>32</v>
      </c>
      <c r="D51" s="24"/>
      <c r="E51" s="24"/>
      <c r="F51" s="17" t="str">
        <f>$E$15</f>
        <v>Ministerstvo práce a sociálních věcí</v>
      </c>
      <c r="G51" s="24"/>
      <c r="H51" s="24"/>
      <c r="I51" s="87" t="s">
        <v>37</v>
      </c>
      <c r="J51" s="17" t="str">
        <f>$E$21</f>
        <v>Projektový atelier pro arch a poz. st.</v>
      </c>
      <c r="K51" s="27"/>
    </row>
    <row r="52" spans="2:47" s="6" customFormat="1" ht="15" customHeight="1" x14ac:dyDescent="0.3">
      <c r="B52" s="23"/>
      <c r="C52" s="19" t="s">
        <v>36</v>
      </c>
      <c r="D52" s="24"/>
      <c r="E52" s="24"/>
      <c r="F52" s="17" t="str">
        <f>IF($E$18="","",$E$18)</f>
        <v>Decorum spol. s r.o., Kostelní náměstí 276, 148 00 Praha 4</v>
      </c>
      <c r="G52" s="24"/>
      <c r="H52" s="24"/>
      <c r="J52" s="24"/>
      <c r="K52" s="27"/>
    </row>
    <row r="53" spans="2:47" s="6" customFormat="1" ht="11.25" customHeight="1" x14ac:dyDescent="0.3">
      <c r="B53" s="23"/>
      <c r="C53" s="24"/>
      <c r="D53" s="24"/>
      <c r="E53" s="24"/>
      <c r="F53" s="24"/>
      <c r="G53" s="24"/>
      <c r="H53" s="24"/>
      <c r="J53" s="24"/>
      <c r="K53" s="27"/>
    </row>
    <row r="54" spans="2:47" s="6" customFormat="1" ht="30" customHeight="1" x14ac:dyDescent="0.3">
      <c r="B54" s="23"/>
      <c r="C54" s="105" t="s">
        <v>87</v>
      </c>
      <c r="D54" s="32"/>
      <c r="E54" s="32"/>
      <c r="F54" s="32"/>
      <c r="G54" s="32"/>
      <c r="H54" s="32"/>
      <c r="I54" s="106"/>
      <c r="J54" s="107" t="s">
        <v>88</v>
      </c>
      <c r="K54" s="37"/>
    </row>
    <row r="55" spans="2:47" s="6" customFormat="1" ht="11.25" customHeight="1" x14ac:dyDescent="0.3">
      <c r="B55" s="23"/>
      <c r="C55" s="24"/>
      <c r="D55" s="24"/>
      <c r="E55" s="24"/>
      <c r="F55" s="24"/>
      <c r="G55" s="24"/>
      <c r="H55" s="24"/>
      <c r="J55" s="24"/>
      <c r="K55" s="27"/>
    </row>
    <row r="56" spans="2:47" s="6" customFormat="1" ht="30" customHeight="1" x14ac:dyDescent="0.3">
      <c r="B56" s="23"/>
      <c r="C56" s="66" t="s">
        <v>89</v>
      </c>
      <c r="D56" s="24"/>
      <c r="E56" s="24"/>
      <c r="F56" s="24"/>
      <c r="G56" s="24"/>
      <c r="H56" s="24"/>
      <c r="J56" s="67">
        <f>$J$82</f>
        <v>20500</v>
      </c>
      <c r="K56" s="27"/>
      <c r="AU56" s="6" t="s">
        <v>90</v>
      </c>
    </row>
    <row r="57" spans="2:47" s="108" customFormat="1" ht="25.5" customHeight="1" x14ac:dyDescent="0.3">
      <c r="B57" s="109"/>
      <c r="C57" s="110"/>
      <c r="D57" s="111" t="s">
        <v>705</v>
      </c>
      <c r="E57" s="111"/>
      <c r="F57" s="111"/>
      <c r="G57" s="111"/>
      <c r="H57" s="111"/>
      <c r="I57" s="112"/>
      <c r="J57" s="113">
        <f>$J$83</f>
        <v>20500</v>
      </c>
      <c r="K57" s="114"/>
    </row>
    <row r="58" spans="2:47" s="115" customFormat="1" ht="21" customHeight="1" x14ac:dyDescent="0.3">
      <c r="B58" s="116"/>
      <c r="C58" s="117"/>
      <c r="D58" s="118" t="s">
        <v>706</v>
      </c>
      <c r="E58" s="118"/>
      <c r="F58" s="118"/>
      <c r="G58" s="118"/>
      <c r="H58" s="118"/>
      <c r="I58" s="119"/>
      <c r="J58" s="120">
        <f>$J$84</f>
        <v>10000</v>
      </c>
      <c r="K58" s="121"/>
    </row>
    <row r="59" spans="2:47" s="115" customFormat="1" ht="21" customHeight="1" x14ac:dyDescent="0.3">
      <c r="B59" s="116"/>
      <c r="C59" s="117"/>
      <c r="D59" s="118" t="s">
        <v>707</v>
      </c>
      <c r="E59" s="118"/>
      <c r="F59" s="118"/>
      <c r="G59" s="118"/>
      <c r="H59" s="118"/>
      <c r="I59" s="119"/>
      <c r="J59" s="120">
        <f>$J$88</f>
        <v>2500</v>
      </c>
      <c r="K59" s="121"/>
    </row>
    <row r="60" spans="2:47" s="115" customFormat="1" ht="21" customHeight="1" x14ac:dyDescent="0.3">
      <c r="B60" s="116"/>
      <c r="C60" s="117"/>
      <c r="D60" s="118" t="s">
        <v>708</v>
      </c>
      <c r="E60" s="118"/>
      <c r="F60" s="118"/>
      <c r="G60" s="118"/>
      <c r="H60" s="118"/>
      <c r="I60" s="119"/>
      <c r="J60" s="120">
        <f>$J$92</f>
        <v>1000</v>
      </c>
      <c r="K60" s="121"/>
    </row>
    <row r="61" spans="2:47" s="115" customFormat="1" ht="21" customHeight="1" x14ac:dyDescent="0.3">
      <c r="B61" s="116"/>
      <c r="C61" s="117"/>
      <c r="D61" s="118" t="s">
        <v>709</v>
      </c>
      <c r="E61" s="118"/>
      <c r="F61" s="118"/>
      <c r="G61" s="118"/>
      <c r="H61" s="118"/>
      <c r="I61" s="119"/>
      <c r="J61" s="120">
        <f>$J$96</f>
        <v>1000</v>
      </c>
      <c r="K61" s="121"/>
    </row>
    <row r="62" spans="2:47" s="115" customFormat="1" ht="21" customHeight="1" x14ac:dyDescent="0.3">
      <c r="B62" s="116"/>
      <c r="C62" s="117"/>
      <c r="D62" s="118" t="s">
        <v>710</v>
      </c>
      <c r="E62" s="118"/>
      <c r="F62" s="118"/>
      <c r="G62" s="118"/>
      <c r="H62" s="118"/>
      <c r="I62" s="119"/>
      <c r="J62" s="120">
        <f>$J$100</f>
        <v>6000</v>
      </c>
      <c r="K62" s="121"/>
    </row>
    <row r="63" spans="2:47" s="6" customFormat="1" ht="22.5" customHeight="1" x14ac:dyDescent="0.3">
      <c r="B63" s="23"/>
      <c r="C63" s="24"/>
      <c r="D63" s="24"/>
      <c r="E63" s="24"/>
      <c r="F63" s="24"/>
      <c r="G63" s="24"/>
      <c r="H63" s="24"/>
      <c r="J63" s="24"/>
      <c r="K63" s="27"/>
    </row>
    <row r="64" spans="2:47" s="6" customFormat="1" ht="7.5" customHeight="1" x14ac:dyDescent="0.3">
      <c r="B64" s="38"/>
      <c r="C64" s="39"/>
      <c r="D64" s="39"/>
      <c r="E64" s="39"/>
      <c r="F64" s="39"/>
      <c r="G64" s="39"/>
      <c r="H64" s="39"/>
      <c r="I64" s="101"/>
      <c r="J64" s="39"/>
      <c r="K64" s="40"/>
    </row>
    <row r="68" spans="2:12" s="6" customFormat="1" ht="7.5" customHeight="1" x14ac:dyDescent="0.3">
      <c r="B68" s="41"/>
      <c r="C68" s="42"/>
      <c r="D68" s="42"/>
      <c r="E68" s="42"/>
      <c r="F68" s="42"/>
      <c r="G68" s="42"/>
      <c r="H68" s="42"/>
      <c r="I68" s="103"/>
      <c r="J68" s="42"/>
      <c r="K68" s="42"/>
      <c r="L68" s="43"/>
    </row>
    <row r="69" spans="2:12" s="6" customFormat="1" ht="37.5" customHeight="1" x14ac:dyDescent="0.3">
      <c r="B69" s="23"/>
      <c r="C69" s="12" t="s">
        <v>117</v>
      </c>
      <c r="D69" s="24"/>
      <c r="E69" s="24"/>
      <c r="F69" s="24"/>
      <c r="G69" s="24"/>
      <c r="H69" s="24"/>
      <c r="J69" s="24"/>
      <c r="K69" s="24"/>
      <c r="L69" s="43"/>
    </row>
    <row r="70" spans="2:12" s="6" customFormat="1" ht="7.5" customHeight="1" x14ac:dyDescent="0.3">
      <c r="B70" s="23"/>
      <c r="C70" s="24"/>
      <c r="D70" s="24"/>
      <c r="E70" s="24"/>
      <c r="F70" s="24"/>
      <c r="G70" s="24"/>
      <c r="H70" s="24"/>
      <c r="J70" s="24"/>
      <c r="K70" s="24"/>
      <c r="L70" s="43"/>
    </row>
    <row r="71" spans="2:12" s="6" customFormat="1" ht="15" customHeight="1" x14ac:dyDescent="0.3">
      <c r="B71" s="23"/>
      <c r="C71" s="19" t="s">
        <v>16</v>
      </c>
      <c r="D71" s="24"/>
      <c r="E71" s="24"/>
      <c r="F71" s="24"/>
      <c r="G71" s="24"/>
      <c r="H71" s="24"/>
      <c r="J71" s="24"/>
      <c r="K71" s="24"/>
      <c r="L71" s="43"/>
    </row>
    <row r="72" spans="2:12" s="6" customFormat="1" ht="16.5" customHeight="1" x14ac:dyDescent="0.3">
      <c r="B72" s="23"/>
      <c r="C72" s="24"/>
      <c r="D72" s="24"/>
      <c r="E72" s="328" t="str">
        <f>$E$7</f>
        <v>MPSV - přesun ordinací</v>
      </c>
      <c r="F72" s="301"/>
      <c r="G72" s="301"/>
      <c r="H72" s="301"/>
      <c r="J72" s="24"/>
      <c r="K72" s="24"/>
      <c r="L72" s="43"/>
    </row>
    <row r="73" spans="2:12" s="6" customFormat="1" ht="15" customHeight="1" x14ac:dyDescent="0.3">
      <c r="B73" s="23"/>
      <c r="C73" s="19" t="s">
        <v>704</v>
      </c>
      <c r="D73" s="24"/>
      <c r="E73" s="24"/>
      <c r="F73" s="24"/>
      <c r="G73" s="24"/>
      <c r="H73" s="24"/>
      <c r="J73" s="24"/>
      <c r="K73" s="24"/>
      <c r="L73" s="43"/>
    </row>
    <row r="74" spans="2:12" s="6" customFormat="1" ht="19.5" customHeight="1" x14ac:dyDescent="0.3">
      <c r="B74" s="23"/>
      <c r="C74" s="24"/>
      <c r="D74" s="24"/>
      <c r="E74" s="313" t="str">
        <f>$E$9</f>
        <v>VRN - Vedlejší rozpočtové náklady</v>
      </c>
      <c r="F74" s="301"/>
      <c r="G74" s="301"/>
      <c r="H74" s="301"/>
      <c r="J74" s="24"/>
      <c r="K74" s="24"/>
      <c r="L74" s="43"/>
    </row>
    <row r="75" spans="2:12" s="6" customFormat="1" ht="7.5" customHeight="1" x14ac:dyDescent="0.3">
      <c r="B75" s="23"/>
      <c r="C75" s="24"/>
      <c r="D75" s="24"/>
      <c r="E75" s="24"/>
      <c r="F75" s="24"/>
      <c r="G75" s="24"/>
      <c r="H75" s="24"/>
      <c r="J75" s="24"/>
      <c r="K75" s="24"/>
      <c r="L75" s="43"/>
    </row>
    <row r="76" spans="2:12" s="6" customFormat="1" ht="18.75" customHeight="1" x14ac:dyDescent="0.3">
      <c r="B76" s="23"/>
      <c r="C76" s="19" t="s">
        <v>24</v>
      </c>
      <c r="D76" s="24"/>
      <c r="E76" s="24"/>
      <c r="F76" s="17" t="str">
        <f>$F$12</f>
        <v xml:space="preserve"> </v>
      </c>
      <c r="G76" s="24"/>
      <c r="H76" s="24"/>
      <c r="I76" s="87" t="s">
        <v>26</v>
      </c>
      <c r="J76" s="52" t="str">
        <f>IF($J$12="","",$J$12)</f>
        <v>04.09.2015</v>
      </c>
      <c r="K76" s="24"/>
      <c r="L76" s="43"/>
    </row>
    <row r="77" spans="2:12" s="6" customFormat="1" ht="7.5" customHeight="1" x14ac:dyDescent="0.3">
      <c r="B77" s="23"/>
      <c r="C77" s="24"/>
      <c r="D77" s="24"/>
      <c r="E77" s="24"/>
      <c r="F77" s="24"/>
      <c r="G77" s="24"/>
      <c r="H77" s="24"/>
      <c r="J77" s="24"/>
      <c r="K77" s="24"/>
      <c r="L77" s="43"/>
    </row>
    <row r="78" spans="2:12" s="6" customFormat="1" ht="15.75" customHeight="1" x14ac:dyDescent="0.3">
      <c r="B78" s="23"/>
      <c r="C78" s="19" t="s">
        <v>32</v>
      </c>
      <c r="D78" s="24"/>
      <c r="E78" s="24"/>
      <c r="F78" s="17" t="str">
        <f>$E$15</f>
        <v>Ministerstvo práce a sociálních věcí</v>
      </c>
      <c r="G78" s="24"/>
      <c r="H78" s="24"/>
      <c r="I78" s="87" t="s">
        <v>37</v>
      </c>
      <c r="J78" s="17" t="str">
        <f>$E$21</f>
        <v>Projektový atelier pro arch a poz. st.</v>
      </c>
      <c r="K78" s="24"/>
      <c r="L78" s="43"/>
    </row>
    <row r="79" spans="2:12" s="6" customFormat="1" ht="15" customHeight="1" x14ac:dyDescent="0.3">
      <c r="B79" s="23"/>
      <c r="C79" s="19" t="s">
        <v>36</v>
      </c>
      <c r="D79" s="24"/>
      <c r="E79" s="24"/>
      <c r="F79" s="17" t="str">
        <f>IF($E$18="","",$E$18)</f>
        <v>Decorum spol. s r.o., Kostelní náměstí 276, 148 00 Praha 4</v>
      </c>
      <c r="G79" s="24"/>
      <c r="H79" s="24"/>
      <c r="J79" s="24"/>
      <c r="K79" s="24"/>
      <c r="L79" s="43"/>
    </row>
    <row r="80" spans="2:12" s="6" customFormat="1" ht="11.25" customHeight="1" x14ac:dyDescent="0.3">
      <c r="B80" s="23"/>
      <c r="C80" s="24"/>
      <c r="D80" s="24"/>
      <c r="E80" s="24"/>
      <c r="F80" s="24"/>
      <c r="G80" s="24"/>
      <c r="H80" s="24"/>
      <c r="J80" s="24"/>
      <c r="K80" s="24"/>
      <c r="L80" s="43"/>
    </row>
    <row r="81" spans="2:65" s="122" customFormat="1" ht="30" customHeight="1" x14ac:dyDescent="0.3">
      <c r="B81" s="123"/>
      <c r="C81" s="124" t="s">
        <v>118</v>
      </c>
      <c r="D81" s="125" t="s">
        <v>60</v>
      </c>
      <c r="E81" s="125" t="s">
        <v>56</v>
      </c>
      <c r="F81" s="125" t="s">
        <v>119</v>
      </c>
      <c r="G81" s="125" t="s">
        <v>120</v>
      </c>
      <c r="H81" s="125" t="s">
        <v>121</v>
      </c>
      <c r="I81" s="126" t="s">
        <v>122</v>
      </c>
      <c r="J81" s="125" t="s">
        <v>123</v>
      </c>
      <c r="K81" s="127" t="s">
        <v>124</v>
      </c>
      <c r="L81" s="128"/>
      <c r="M81" s="59" t="s">
        <v>125</v>
      </c>
      <c r="N81" s="60" t="s">
        <v>45</v>
      </c>
      <c r="O81" s="60" t="s">
        <v>126</v>
      </c>
      <c r="P81" s="60" t="s">
        <v>127</v>
      </c>
      <c r="Q81" s="60" t="s">
        <v>128</v>
      </c>
      <c r="R81" s="60" t="s">
        <v>129</v>
      </c>
      <c r="S81" s="60" t="s">
        <v>130</v>
      </c>
      <c r="T81" s="61" t="s">
        <v>131</v>
      </c>
    </row>
    <row r="82" spans="2:65" s="6" customFormat="1" ht="30" customHeight="1" x14ac:dyDescent="0.35">
      <c r="B82" s="23"/>
      <c r="C82" s="66" t="s">
        <v>89</v>
      </c>
      <c r="D82" s="24"/>
      <c r="E82" s="24"/>
      <c r="F82" s="24"/>
      <c r="G82" s="24"/>
      <c r="H82" s="24"/>
      <c r="J82" s="129">
        <f>$BK$82</f>
        <v>20500</v>
      </c>
      <c r="K82" s="24"/>
      <c r="L82" s="43"/>
      <c r="M82" s="63"/>
      <c r="N82" s="64"/>
      <c r="O82" s="64"/>
      <c r="P82" s="130">
        <f>$P$83</f>
        <v>0</v>
      </c>
      <c r="Q82" s="64"/>
      <c r="R82" s="130">
        <f>$R$83</f>
        <v>0</v>
      </c>
      <c r="S82" s="64"/>
      <c r="T82" s="131">
        <f>$T$83</f>
        <v>0</v>
      </c>
      <c r="AT82" s="6" t="s">
        <v>74</v>
      </c>
      <c r="AU82" s="6" t="s">
        <v>90</v>
      </c>
      <c r="BK82" s="132">
        <f>$BK$83</f>
        <v>20500</v>
      </c>
    </row>
    <row r="83" spans="2:65" s="133" customFormat="1" ht="37.5" customHeight="1" x14ac:dyDescent="0.35">
      <c r="B83" s="134"/>
      <c r="C83" s="135"/>
      <c r="D83" s="135" t="s">
        <v>74</v>
      </c>
      <c r="E83" s="136" t="s">
        <v>80</v>
      </c>
      <c r="F83" s="136" t="s">
        <v>81</v>
      </c>
      <c r="G83" s="135"/>
      <c r="H83" s="135"/>
      <c r="J83" s="137">
        <f>$BK$83</f>
        <v>20500</v>
      </c>
      <c r="K83" s="135"/>
      <c r="L83" s="138"/>
      <c r="M83" s="139"/>
      <c r="N83" s="135"/>
      <c r="O83" s="135"/>
      <c r="P83" s="140">
        <f>$P$84+$P$88+$P$92+$P$96+$P$100</f>
        <v>0</v>
      </c>
      <c r="Q83" s="135"/>
      <c r="R83" s="140">
        <f>$R$84+$R$88+$R$92+$R$96+$R$100</f>
        <v>0</v>
      </c>
      <c r="S83" s="135"/>
      <c r="T83" s="141">
        <f>$T$84+$T$88+$T$92+$T$96+$T$100</f>
        <v>0</v>
      </c>
      <c r="AR83" s="142" t="s">
        <v>174</v>
      </c>
      <c r="AT83" s="142" t="s">
        <v>74</v>
      </c>
      <c r="AU83" s="142" t="s">
        <v>75</v>
      </c>
      <c r="AY83" s="142" t="s">
        <v>134</v>
      </c>
      <c r="BK83" s="143">
        <f>$BK$84+$BK$88+$BK$92+$BK$96+$BK$100</f>
        <v>20500</v>
      </c>
    </row>
    <row r="84" spans="2:65" s="133" customFormat="1" ht="21" customHeight="1" x14ac:dyDescent="0.3">
      <c r="B84" s="134"/>
      <c r="C84" s="135"/>
      <c r="D84" s="135" t="s">
        <v>74</v>
      </c>
      <c r="E84" s="144" t="s">
        <v>711</v>
      </c>
      <c r="F84" s="144" t="s">
        <v>712</v>
      </c>
      <c r="G84" s="135"/>
      <c r="H84" s="135"/>
      <c r="J84" s="145">
        <f>$BK$84</f>
        <v>10000</v>
      </c>
      <c r="K84" s="135"/>
      <c r="L84" s="138"/>
      <c r="M84" s="139"/>
      <c r="N84" s="135"/>
      <c r="O84" s="135"/>
      <c r="P84" s="140">
        <f>SUM($P$85:$P$87)</f>
        <v>0</v>
      </c>
      <c r="Q84" s="135"/>
      <c r="R84" s="140">
        <f>SUM($R$85:$R$87)</f>
        <v>0</v>
      </c>
      <c r="S84" s="135"/>
      <c r="T84" s="141">
        <f>SUM($T$85:$T$87)</f>
        <v>0</v>
      </c>
      <c r="AR84" s="142" t="s">
        <v>174</v>
      </c>
      <c r="AT84" s="142" t="s">
        <v>74</v>
      </c>
      <c r="AU84" s="142" t="s">
        <v>23</v>
      </c>
      <c r="AY84" s="142" t="s">
        <v>134</v>
      </c>
      <c r="BK84" s="143">
        <f>SUM($BK$85:$BK$87)</f>
        <v>10000</v>
      </c>
    </row>
    <row r="85" spans="2:65" s="6" customFormat="1" ht="15.75" customHeight="1" x14ac:dyDescent="0.3">
      <c r="B85" s="23"/>
      <c r="C85" s="146" t="s">
        <v>23</v>
      </c>
      <c r="D85" s="146" t="s">
        <v>137</v>
      </c>
      <c r="E85" s="147" t="s">
        <v>713</v>
      </c>
      <c r="F85" s="148" t="s">
        <v>712</v>
      </c>
      <c r="G85" s="149" t="s">
        <v>196</v>
      </c>
      <c r="H85" s="150">
        <v>1</v>
      </c>
      <c r="I85" s="151">
        <v>10000</v>
      </c>
      <c r="J85" s="152">
        <f>ROUND($I$85*$H$85,2)</f>
        <v>10000</v>
      </c>
      <c r="K85" s="148" t="s">
        <v>150</v>
      </c>
      <c r="L85" s="43"/>
      <c r="M85" s="153"/>
      <c r="N85" s="154" t="s">
        <v>46</v>
      </c>
      <c r="O85" s="24"/>
      <c r="P85" s="155">
        <f>$O$85*$H$85</f>
        <v>0</v>
      </c>
      <c r="Q85" s="155">
        <v>0</v>
      </c>
      <c r="R85" s="155">
        <f>$Q$85*$H$85</f>
        <v>0</v>
      </c>
      <c r="S85" s="155">
        <v>0</v>
      </c>
      <c r="T85" s="156">
        <f>$S$85*$H$85</f>
        <v>0</v>
      </c>
      <c r="AR85" s="89" t="s">
        <v>714</v>
      </c>
      <c r="AT85" s="89" t="s">
        <v>137</v>
      </c>
      <c r="AU85" s="89" t="s">
        <v>83</v>
      </c>
      <c r="AY85" s="6" t="s">
        <v>134</v>
      </c>
      <c r="BE85" s="157">
        <f>IF($N$85="základní",$J$85,0)</f>
        <v>10000</v>
      </c>
      <c r="BF85" s="157">
        <f>IF($N$85="snížená",$J$85,0)</f>
        <v>0</v>
      </c>
      <c r="BG85" s="157">
        <f>IF($N$85="zákl. přenesená",$J$85,0)</f>
        <v>0</v>
      </c>
      <c r="BH85" s="157">
        <f>IF($N$85="sníž. přenesená",$J$85,0)</f>
        <v>0</v>
      </c>
      <c r="BI85" s="157">
        <f>IF($N$85="nulová",$J$85,0)</f>
        <v>0</v>
      </c>
      <c r="BJ85" s="89" t="s">
        <v>23</v>
      </c>
      <c r="BK85" s="157">
        <f>ROUND($I$85*$H$85,2)</f>
        <v>10000</v>
      </c>
      <c r="BL85" s="89" t="s">
        <v>714</v>
      </c>
      <c r="BM85" s="89" t="s">
        <v>715</v>
      </c>
    </row>
    <row r="86" spans="2:65" s="6" customFormat="1" ht="16.5" customHeight="1" x14ac:dyDescent="0.3">
      <c r="B86" s="23"/>
      <c r="C86" s="24"/>
      <c r="D86" s="160" t="s">
        <v>152</v>
      </c>
      <c r="E86" s="24"/>
      <c r="F86" s="183" t="s">
        <v>716</v>
      </c>
      <c r="G86" s="24"/>
      <c r="H86" s="24"/>
      <c r="J86" s="24"/>
      <c r="K86" s="24"/>
      <c r="L86" s="43"/>
      <c r="M86" s="56"/>
      <c r="N86" s="24"/>
      <c r="O86" s="24"/>
      <c r="P86" s="24"/>
      <c r="Q86" s="24"/>
      <c r="R86" s="24"/>
      <c r="S86" s="24"/>
      <c r="T86" s="57"/>
      <c r="AT86" s="6" t="s">
        <v>152</v>
      </c>
      <c r="AU86" s="6" t="s">
        <v>83</v>
      </c>
    </row>
    <row r="87" spans="2:65" s="6" customFormat="1" ht="15.75" customHeight="1" x14ac:dyDescent="0.3">
      <c r="B87" s="166"/>
      <c r="C87" s="167"/>
      <c r="D87" s="168" t="s">
        <v>143</v>
      </c>
      <c r="E87" s="167"/>
      <c r="F87" s="169" t="s">
        <v>23</v>
      </c>
      <c r="G87" s="167"/>
      <c r="H87" s="170">
        <v>1</v>
      </c>
      <c r="J87" s="167"/>
      <c r="K87" s="167"/>
      <c r="L87" s="171"/>
      <c r="M87" s="172"/>
      <c r="N87" s="167"/>
      <c r="O87" s="167"/>
      <c r="P87" s="167"/>
      <c r="Q87" s="167"/>
      <c r="R87" s="167"/>
      <c r="S87" s="167"/>
      <c r="T87" s="173"/>
      <c r="AT87" s="174" t="s">
        <v>143</v>
      </c>
      <c r="AU87" s="174" t="s">
        <v>83</v>
      </c>
      <c r="AV87" s="174" t="s">
        <v>83</v>
      </c>
      <c r="AW87" s="174" t="s">
        <v>90</v>
      </c>
      <c r="AX87" s="174" t="s">
        <v>23</v>
      </c>
      <c r="AY87" s="174" t="s">
        <v>134</v>
      </c>
    </row>
    <row r="88" spans="2:65" s="133" customFormat="1" ht="30.75" customHeight="1" x14ac:dyDescent="0.3">
      <c r="B88" s="134"/>
      <c r="C88" s="135"/>
      <c r="D88" s="135" t="s">
        <v>74</v>
      </c>
      <c r="E88" s="144" t="s">
        <v>717</v>
      </c>
      <c r="F88" s="144" t="s">
        <v>718</v>
      </c>
      <c r="G88" s="135"/>
      <c r="H88" s="135"/>
      <c r="J88" s="145">
        <f>$BK$88</f>
        <v>2500</v>
      </c>
      <c r="K88" s="135"/>
      <c r="L88" s="138"/>
      <c r="M88" s="139"/>
      <c r="N88" s="135"/>
      <c r="O88" s="135"/>
      <c r="P88" s="140">
        <f>SUM($P$89:$P$91)</f>
        <v>0</v>
      </c>
      <c r="Q88" s="135"/>
      <c r="R88" s="140">
        <f>SUM($R$89:$R$91)</f>
        <v>0</v>
      </c>
      <c r="S88" s="135"/>
      <c r="T88" s="141">
        <f>SUM($T$89:$T$91)</f>
        <v>0</v>
      </c>
      <c r="AR88" s="142" t="s">
        <v>174</v>
      </c>
      <c r="AT88" s="142" t="s">
        <v>74</v>
      </c>
      <c r="AU88" s="142" t="s">
        <v>23</v>
      </c>
      <c r="AY88" s="142" t="s">
        <v>134</v>
      </c>
      <c r="BK88" s="143">
        <f>SUM($BK$89:$BK$91)</f>
        <v>2500</v>
      </c>
    </row>
    <row r="89" spans="2:65" s="6" customFormat="1" ht="15.75" customHeight="1" x14ac:dyDescent="0.3">
      <c r="B89" s="23"/>
      <c r="C89" s="146" t="s">
        <v>83</v>
      </c>
      <c r="D89" s="146" t="s">
        <v>137</v>
      </c>
      <c r="E89" s="147" t="s">
        <v>719</v>
      </c>
      <c r="F89" s="148" t="s">
        <v>720</v>
      </c>
      <c r="G89" s="149" t="s">
        <v>196</v>
      </c>
      <c r="H89" s="150">
        <v>1</v>
      </c>
      <c r="I89" s="151">
        <v>2500</v>
      </c>
      <c r="J89" s="152">
        <f>ROUND($I$89*$H$89,2)</f>
        <v>2500</v>
      </c>
      <c r="K89" s="148" t="s">
        <v>150</v>
      </c>
      <c r="L89" s="43"/>
      <c r="M89" s="153"/>
      <c r="N89" s="154" t="s">
        <v>46</v>
      </c>
      <c r="O89" s="24"/>
      <c r="P89" s="155">
        <f>$O$89*$H$89</f>
        <v>0</v>
      </c>
      <c r="Q89" s="155">
        <v>0</v>
      </c>
      <c r="R89" s="155">
        <f>$Q$89*$H$89</f>
        <v>0</v>
      </c>
      <c r="S89" s="155">
        <v>0</v>
      </c>
      <c r="T89" s="156">
        <f>$S$89*$H$89</f>
        <v>0</v>
      </c>
      <c r="AR89" s="89" t="s">
        <v>714</v>
      </c>
      <c r="AT89" s="89" t="s">
        <v>137</v>
      </c>
      <c r="AU89" s="89" t="s">
        <v>83</v>
      </c>
      <c r="AY89" s="6" t="s">
        <v>134</v>
      </c>
      <c r="BE89" s="157">
        <f>IF($N$89="základní",$J$89,0)</f>
        <v>2500</v>
      </c>
      <c r="BF89" s="157">
        <f>IF($N$89="snížená",$J$89,0)</f>
        <v>0</v>
      </c>
      <c r="BG89" s="157">
        <f>IF($N$89="zákl. přenesená",$J$89,0)</f>
        <v>0</v>
      </c>
      <c r="BH89" s="157">
        <f>IF($N$89="sníž. přenesená",$J$89,0)</f>
        <v>0</v>
      </c>
      <c r="BI89" s="157">
        <f>IF($N$89="nulová",$J$89,0)</f>
        <v>0</v>
      </c>
      <c r="BJ89" s="89" t="s">
        <v>23</v>
      </c>
      <c r="BK89" s="157">
        <f>ROUND($I$89*$H$89,2)</f>
        <v>2500</v>
      </c>
      <c r="BL89" s="89" t="s">
        <v>714</v>
      </c>
      <c r="BM89" s="89" t="s">
        <v>721</v>
      </c>
    </row>
    <row r="90" spans="2:65" s="6" customFormat="1" ht="16.5" customHeight="1" x14ac:dyDescent="0.3">
      <c r="B90" s="23"/>
      <c r="C90" s="24"/>
      <c r="D90" s="160" t="s">
        <v>152</v>
      </c>
      <c r="E90" s="24"/>
      <c r="F90" s="183" t="s">
        <v>722</v>
      </c>
      <c r="G90" s="24"/>
      <c r="H90" s="24"/>
      <c r="J90" s="24"/>
      <c r="K90" s="24"/>
      <c r="L90" s="43"/>
      <c r="M90" s="56"/>
      <c r="N90" s="24"/>
      <c r="O90" s="24"/>
      <c r="P90" s="24"/>
      <c r="Q90" s="24"/>
      <c r="R90" s="24"/>
      <c r="S90" s="24"/>
      <c r="T90" s="57"/>
      <c r="AT90" s="6" t="s">
        <v>152</v>
      </c>
      <c r="AU90" s="6" t="s">
        <v>83</v>
      </c>
    </row>
    <row r="91" spans="2:65" s="6" customFormat="1" ht="15.75" customHeight="1" x14ac:dyDescent="0.3">
      <c r="B91" s="166"/>
      <c r="C91" s="167"/>
      <c r="D91" s="168" t="s">
        <v>143</v>
      </c>
      <c r="E91" s="167"/>
      <c r="F91" s="169" t="s">
        <v>23</v>
      </c>
      <c r="G91" s="167"/>
      <c r="H91" s="170">
        <v>1</v>
      </c>
      <c r="J91" s="167"/>
      <c r="K91" s="167"/>
      <c r="L91" s="171"/>
      <c r="M91" s="172"/>
      <c r="N91" s="167"/>
      <c r="O91" s="167"/>
      <c r="P91" s="167"/>
      <c r="Q91" s="167"/>
      <c r="R91" s="167"/>
      <c r="S91" s="167"/>
      <c r="T91" s="173"/>
      <c r="AT91" s="174" t="s">
        <v>143</v>
      </c>
      <c r="AU91" s="174" t="s">
        <v>83</v>
      </c>
      <c r="AV91" s="174" t="s">
        <v>83</v>
      </c>
      <c r="AW91" s="174" t="s">
        <v>90</v>
      </c>
      <c r="AX91" s="174" t="s">
        <v>23</v>
      </c>
      <c r="AY91" s="174" t="s">
        <v>134</v>
      </c>
    </row>
    <row r="92" spans="2:65" s="133" customFormat="1" ht="30.75" customHeight="1" x14ac:dyDescent="0.3">
      <c r="B92" s="134"/>
      <c r="C92" s="135"/>
      <c r="D92" s="135" t="s">
        <v>74</v>
      </c>
      <c r="E92" s="144" t="s">
        <v>723</v>
      </c>
      <c r="F92" s="144" t="s">
        <v>724</v>
      </c>
      <c r="G92" s="135"/>
      <c r="H92" s="135"/>
      <c r="J92" s="145">
        <f>$BK$92</f>
        <v>1000</v>
      </c>
      <c r="K92" s="135"/>
      <c r="L92" s="138"/>
      <c r="M92" s="139"/>
      <c r="N92" s="135"/>
      <c r="O92" s="135"/>
      <c r="P92" s="140">
        <f>SUM($P$93:$P$95)</f>
        <v>0</v>
      </c>
      <c r="Q92" s="135"/>
      <c r="R92" s="140">
        <f>SUM($R$93:$R$95)</f>
        <v>0</v>
      </c>
      <c r="S92" s="135"/>
      <c r="T92" s="141">
        <f>SUM($T$93:$T$95)</f>
        <v>0</v>
      </c>
      <c r="AR92" s="142" t="s">
        <v>174</v>
      </c>
      <c r="AT92" s="142" t="s">
        <v>74</v>
      </c>
      <c r="AU92" s="142" t="s">
        <v>23</v>
      </c>
      <c r="AY92" s="142" t="s">
        <v>134</v>
      </c>
      <c r="BK92" s="143">
        <f>SUM($BK$93:$BK$95)</f>
        <v>1000</v>
      </c>
    </row>
    <row r="93" spans="2:65" s="6" customFormat="1" ht="15.75" customHeight="1" x14ac:dyDescent="0.3">
      <c r="B93" s="23"/>
      <c r="C93" s="146" t="s">
        <v>135</v>
      </c>
      <c r="D93" s="146" t="s">
        <v>137</v>
      </c>
      <c r="E93" s="147" t="s">
        <v>725</v>
      </c>
      <c r="F93" s="148" t="s">
        <v>724</v>
      </c>
      <c r="G93" s="149" t="s">
        <v>196</v>
      </c>
      <c r="H93" s="150">
        <v>1</v>
      </c>
      <c r="I93" s="151">
        <v>1000</v>
      </c>
      <c r="J93" s="152">
        <f>ROUND($I$93*$H$93,2)</f>
        <v>1000</v>
      </c>
      <c r="K93" s="148" t="s">
        <v>150</v>
      </c>
      <c r="L93" s="43"/>
      <c r="M93" s="153"/>
      <c r="N93" s="154" t="s">
        <v>46</v>
      </c>
      <c r="O93" s="24"/>
      <c r="P93" s="155">
        <f>$O$93*$H$93</f>
        <v>0</v>
      </c>
      <c r="Q93" s="155">
        <v>0</v>
      </c>
      <c r="R93" s="155">
        <f>$Q$93*$H$93</f>
        <v>0</v>
      </c>
      <c r="S93" s="155">
        <v>0</v>
      </c>
      <c r="T93" s="156">
        <f>$S$93*$H$93</f>
        <v>0</v>
      </c>
      <c r="AR93" s="89" t="s">
        <v>714</v>
      </c>
      <c r="AT93" s="89" t="s">
        <v>137</v>
      </c>
      <c r="AU93" s="89" t="s">
        <v>83</v>
      </c>
      <c r="AY93" s="6" t="s">
        <v>134</v>
      </c>
      <c r="BE93" s="157">
        <f>IF($N$93="základní",$J$93,0)</f>
        <v>1000</v>
      </c>
      <c r="BF93" s="157">
        <f>IF($N$93="snížená",$J$93,0)</f>
        <v>0</v>
      </c>
      <c r="BG93" s="157">
        <f>IF($N$93="zákl. přenesená",$J$93,0)</f>
        <v>0</v>
      </c>
      <c r="BH93" s="157">
        <f>IF($N$93="sníž. přenesená",$J$93,0)</f>
        <v>0</v>
      </c>
      <c r="BI93" s="157">
        <f>IF($N$93="nulová",$J$93,0)</f>
        <v>0</v>
      </c>
      <c r="BJ93" s="89" t="s">
        <v>23</v>
      </c>
      <c r="BK93" s="157">
        <f>ROUND($I$93*$H$93,2)</f>
        <v>1000</v>
      </c>
      <c r="BL93" s="89" t="s">
        <v>714</v>
      </c>
      <c r="BM93" s="89" t="s">
        <v>726</v>
      </c>
    </row>
    <row r="94" spans="2:65" s="6" customFormat="1" ht="16.5" customHeight="1" x14ac:dyDescent="0.3">
      <c r="B94" s="23"/>
      <c r="C94" s="24"/>
      <c r="D94" s="160" t="s">
        <v>152</v>
      </c>
      <c r="E94" s="24"/>
      <c r="F94" s="183" t="s">
        <v>727</v>
      </c>
      <c r="G94" s="24"/>
      <c r="H94" s="24"/>
      <c r="J94" s="24"/>
      <c r="K94" s="24"/>
      <c r="L94" s="43"/>
      <c r="M94" s="56"/>
      <c r="N94" s="24"/>
      <c r="O94" s="24"/>
      <c r="P94" s="24"/>
      <c r="Q94" s="24"/>
      <c r="R94" s="24"/>
      <c r="S94" s="24"/>
      <c r="T94" s="57"/>
      <c r="AT94" s="6" t="s">
        <v>152</v>
      </c>
      <c r="AU94" s="6" t="s">
        <v>83</v>
      </c>
    </row>
    <row r="95" spans="2:65" s="6" customFormat="1" ht="15.75" customHeight="1" x14ac:dyDescent="0.3">
      <c r="B95" s="166"/>
      <c r="C95" s="167"/>
      <c r="D95" s="168" t="s">
        <v>143</v>
      </c>
      <c r="E95" s="167"/>
      <c r="F95" s="169" t="s">
        <v>23</v>
      </c>
      <c r="G95" s="167"/>
      <c r="H95" s="170">
        <v>1</v>
      </c>
      <c r="J95" s="167"/>
      <c r="K95" s="167"/>
      <c r="L95" s="171"/>
      <c r="M95" s="172"/>
      <c r="N95" s="167"/>
      <c r="O95" s="167"/>
      <c r="P95" s="167"/>
      <c r="Q95" s="167"/>
      <c r="R95" s="167"/>
      <c r="S95" s="167"/>
      <c r="T95" s="173"/>
      <c r="AT95" s="174" t="s">
        <v>143</v>
      </c>
      <c r="AU95" s="174" t="s">
        <v>83</v>
      </c>
      <c r="AV95" s="174" t="s">
        <v>83</v>
      </c>
      <c r="AW95" s="174" t="s">
        <v>90</v>
      </c>
      <c r="AX95" s="174" t="s">
        <v>23</v>
      </c>
      <c r="AY95" s="174" t="s">
        <v>134</v>
      </c>
    </row>
    <row r="96" spans="2:65" s="133" customFormat="1" ht="30.75" customHeight="1" x14ac:dyDescent="0.3">
      <c r="B96" s="134"/>
      <c r="C96" s="135"/>
      <c r="D96" s="135" t="s">
        <v>74</v>
      </c>
      <c r="E96" s="144" t="s">
        <v>728</v>
      </c>
      <c r="F96" s="144" t="s">
        <v>729</v>
      </c>
      <c r="G96" s="135"/>
      <c r="H96" s="135"/>
      <c r="J96" s="145">
        <f>$BK$96</f>
        <v>1000</v>
      </c>
      <c r="K96" s="135"/>
      <c r="L96" s="138"/>
      <c r="M96" s="139"/>
      <c r="N96" s="135"/>
      <c r="O96" s="135"/>
      <c r="P96" s="140">
        <f>SUM($P$97:$P$99)</f>
        <v>0</v>
      </c>
      <c r="Q96" s="135"/>
      <c r="R96" s="140">
        <f>SUM($R$97:$R$99)</f>
        <v>0</v>
      </c>
      <c r="S96" s="135"/>
      <c r="T96" s="141">
        <f>SUM($T$97:$T$99)</f>
        <v>0</v>
      </c>
      <c r="AR96" s="142" t="s">
        <v>174</v>
      </c>
      <c r="AT96" s="142" t="s">
        <v>74</v>
      </c>
      <c r="AU96" s="142" t="s">
        <v>23</v>
      </c>
      <c r="AY96" s="142" t="s">
        <v>134</v>
      </c>
      <c r="BK96" s="143">
        <f>SUM($BK$97:$BK$99)</f>
        <v>1000</v>
      </c>
    </row>
    <row r="97" spans="2:65" s="6" customFormat="1" ht="15.75" customHeight="1" x14ac:dyDescent="0.3">
      <c r="B97" s="23"/>
      <c r="C97" s="146" t="s">
        <v>141</v>
      </c>
      <c r="D97" s="146" t="s">
        <v>137</v>
      </c>
      <c r="E97" s="147" t="s">
        <v>730</v>
      </c>
      <c r="F97" s="148" t="s">
        <v>729</v>
      </c>
      <c r="G97" s="149" t="s">
        <v>196</v>
      </c>
      <c r="H97" s="150">
        <v>1</v>
      </c>
      <c r="I97" s="151">
        <v>1000</v>
      </c>
      <c r="J97" s="152">
        <f>ROUND($I$97*$H$97,2)</f>
        <v>1000</v>
      </c>
      <c r="K97" s="148" t="s">
        <v>150</v>
      </c>
      <c r="L97" s="43"/>
      <c r="M97" s="153"/>
      <c r="N97" s="154" t="s">
        <v>46</v>
      </c>
      <c r="O97" s="24"/>
      <c r="P97" s="155">
        <f>$O$97*$H$97</f>
        <v>0</v>
      </c>
      <c r="Q97" s="155">
        <v>0</v>
      </c>
      <c r="R97" s="155">
        <f>$Q$97*$H$97</f>
        <v>0</v>
      </c>
      <c r="S97" s="155">
        <v>0</v>
      </c>
      <c r="T97" s="156">
        <f>$S$97*$H$97</f>
        <v>0</v>
      </c>
      <c r="AR97" s="89" t="s">
        <v>714</v>
      </c>
      <c r="AT97" s="89" t="s">
        <v>137</v>
      </c>
      <c r="AU97" s="89" t="s">
        <v>83</v>
      </c>
      <c r="AY97" s="6" t="s">
        <v>134</v>
      </c>
      <c r="BE97" s="157">
        <f>IF($N$97="základní",$J$97,0)</f>
        <v>1000</v>
      </c>
      <c r="BF97" s="157">
        <f>IF($N$97="snížená",$J$97,0)</f>
        <v>0</v>
      </c>
      <c r="BG97" s="157">
        <f>IF($N$97="zákl. přenesená",$J$97,0)</f>
        <v>0</v>
      </c>
      <c r="BH97" s="157">
        <f>IF($N$97="sníž. přenesená",$J$97,0)</f>
        <v>0</v>
      </c>
      <c r="BI97" s="157">
        <f>IF($N$97="nulová",$J$97,0)</f>
        <v>0</v>
      </c>
      <c r="BJ97" s="89" t="s">
        <v>23</v>
      </c>
      <c r="BK97" s="157">
        <f>ROUND($I$97*$H$97,2)</f>
        <v>1000</v>
      </c>
      <c r="BL97" s="89" t="s">
        <v>714</v>
      </c>
      <c r="BM97" s="89" t="s">
        <v>731</v>
      </c>
    </row>
    <row r="98" spans="2:65" s="6" customFormat="1" ht="16.5" customHeight="1" x14ac:dyDescent="0.3">
      <c r="B98" s="23"/>
      <c r="C98" s="24"/>
      <c r="D98" s="160" t="s">
        <v>152</v>
      </c>
      <c r="E98" s="24"/>
      <c r="F98" s="183" t="s">
        <v>732</v>
      </c>
      <c r="G98" s="24"/>
      <c r="H98" s="24"/>
      <c r="J98" s="24"/>
      <c r="K98" s="24"/>
      <c r="L98" s="43"/>
      <c r="M98" s="56"/>
      <c r="N98" s="24"/>
      <c r="O98" s="24"/>
      <c r="P98" s="24"/>
      <c r="Q98" s="24"/>
      <c r="R98" s="24"/>
      <c r="S98" s="24"/>
      <c r="T98" s="57"/>
      <c r="AT98" s="6" t="s">
        <v>152</v>
      </c>
      <c r="AU98" s="6" t="s">
        <v>83</v>
      </c>
    </row>
    <row r="99" spans="2:65" s="6" customFormat="1" ht="15.75" customHeight="1" x14ac:dyDescent="0.3">
      <c r="B99" s="166"/>
      <c r="C99" s="167"/>
      <c r="D99" s="168" t="s">
        <v>143</v>
      </c>
      <c r="E99" s="167"/>
      <c r="F99" s="169" t="s">
        <v>23</v>
      </c>
      <c r="G99" s="167"/>
      <c r="H99" s="170">
        <v>1</v>
      </c>
      <c r="J99" s="167"/>
      <c r="K99" s="167"/>
      <c r="L99" s="171"/>
      <c r="M99" s="172"/>
      <c r="N99" s="167"/>
      <c r="O99" s="167"/>
      <c r="P99" s="167"/>
      <c r="Q99" s="167"/>
      <c r="R99" s="167"/>
      <c r="S99" s="167"/>
      <c r="T99" s="173"/>
      <c r="AT99" s="174" t="s">
        <v>143</v>
      </c>
      <c r="AU99" s="174" t="s">
        <v>83</v>
      </c>
      <c r="AV99" s="174" t="s">
        <v>83</v>
      </c>
      <c r="AW99" s="174" t="s">
        <v>90</v>
      </c>
      <c r="AX99" s="174" t="s">
        <v>23</v>
      </c>
      <c r="AY99" s="174" t="s">
        <v>134</v>
      </c>
    </row>
    <row r="100" spans="2:65" s="133" customFormat="1" ht="30.75" customHeight="1" x14ac:dyDescent="0.3">
      <c r="B100" s="134"/>
      <c r="C100" s="135"/>
      <c r="D100" s="135" t="s">
        <v>74</v>
      </c>
      <c r="E100" s="144" t="s">
        <v>733</v>
      </c>
      <c r="F100" s="144" t="s">
        <v>734</v>
      </c>
      <c r="G100" s="135"/>
      <c r="H100" s="135"/>
      <c r="J100" s="145">
        <f>$BK$100</f>
        <v>6000</v>
      </c>
      <c r="K100" s="135"/>
      <c r="L100" s="138"/>
      <c r="M100" s="139"/>
      <c r="N100" s="135"/>
      <c r="O100" s="135"/>
      <c r="P100" s="140">
        <f>SUM($P$101:$P$113)</f>
        <v>0</v>
      </c>
      <c r="Q100" s="135"/>
      <c r="R100" s="140">
        <f>SUM($R$101:$R$113)</f>
        <v>0</v>
      </c>
      <c r="S100" s="135"/>
      <c r="T100" s="141">
        <f>SUM($T$101:$T$113)</f>
        <v>0</v>
      </c>
      <c r="AR100" s="142" t="s">
        <v>174</v>
      </c>
      <c r="AT100" s="142" t="s">
        <v>74</v>
      </c>
      <c r="AU100" s="142" t="s">
        <v>23</v>
      </c>
      <c r="AY100" s="142" t="s">
        <v>134</v>
      </c>
      <c r="BK100" s="143">
        <f>SUM($BK$101:$BK$113)</f>
        <v>6000</v>
      </c>
    </row>
    <row r="101" spans="2:65" s="6" customFormat="1" ht="15.75" customHeight="1" x14ac:dyDescent="0.3">
      <c r="B101" s="23"/>
      <c r="C101" s="146" t="s">
        <v>174</v>
      </c>
      <c r="D101" s="146" t="s">
        <v>137</v>
      </c>
      <c r="E101" s="147" t="s">
        <v>735</v>
      </c>
      <c r="F101" s="148" t="s">
        <v>736</v>
      </c>
      <c r="G101" s="149" t="s">
        <v>196</v>
      </c>
      <c r="H101" s="150">
        <v>1</v>
      </c>
      <c r="I101" s="151">
        <v>1000</v>
      </c>
      <c r="J101" s="152">
        <f>ROUND($I$101*$H$101,2)</f>
        <v>1000</v>
      </c>
      <c r="K101" s="148" t="s">
        <v>150</v>
      </c>
      <c r="L101" s="43"/>
      <c r="M101" s="153"/>
      <c r="N101" s="154" t="s">
        <v>46</v>
      </c>
      <c r="O101" s="24"/>
      <c r="P101" s="155">
        <f>$O$101*$H$101</f>
        <v>0</v>
      </c>
      <c r="Q101" s="155">
        <v>0</v>
      </c>
      <c r="R101" s="155">
        <f>$Q$101*$H$101</f>
        <v>0</v>
      </c>
      <c r="S101" s="155">
        <v>0</v>
      </c>
      <c r="T101" s="156">
        <f>$S$101*$H$101</f>
        <v>0</v>
      </c>
      <c r="AR101" s="89" t="s">
        <v>714</v>
      </c>
      <c r="AT101" s="89" t="s">
        <v>137</v>
      </c>
      <c r="AU101" s="89" t="s">
        <v>83</v>
      </c>
      <c r="AY101" s="6" t="s">
        <v>134</v>
      </c>
      <c r="BE101" s="157">
        <f>IF($N$101="základní",$J$101,0)</f>
        <v>1000</v>
      </c>
      <c r="BF101" s="157">
        <f>IF($N$101="snížená",$J$101,0)</f>
        <v>0</v>
      </c>
      <c r="BG101" s="157">
        <f>IF($N$101="zákl. přenesená",$J$101,0)</f>
        <v>0</v>
      </c>
      <c r="BH101" s="157">
        <f>IF($N$101="sníž. přenesená",$J$101,0)</f>
        <v>0</v>
      </c>
      <c r="BI101" s="157">
        <f>IF($N$101="nulová",$J$101,0)</f>
        <v>0</v>
      </c>
      <c r="BJ101" s="89" t="s">
        <v>23</v>
      </c>
      <c r="BK101" s="157">
        <f>ROUND($I$101*$H$101,2)</f>
        <v>1000</v>
      </c>
      <c r="BL101" s="89" t="s">
        <v>714</v>
      </c>
      <c r="BM101" s="89" t="s">
        <v>737</v>
      </c>
    </row>
    <row r="102" spans="2:65" s="6" customFormat="1" ht="16.5" customHeight="1" x14ac:dyDescent="0.3">
      <c r="B102" s="23"/>
      <c r="C102" s="24"/>
      <c r="D102" s="160" t="s">
        <v>152</v>
      </c>
      <c r="E102" s="24"/>
      <c r="F102" s="183" t="s">
        <v>738</v>
      </c>
      <c r="G102" s="24"/>
      <c r="H102" s="24"/>
      <c r="J102" s="24"/>
      <c r="K102" s="24"/>
      <c r="L102" s="43"/>
      <c r="M102" s="56"/>
      <c r="N102" s="24"/>
      <c r="O102" s="24"/>
      <c r="P102" s="24"/>
      <c r="Q102" s="24"/>
      <c r="R102" s="24"/>
      <c r="S102" s="24"/>
      <c r="T102" s="57"/>
      <c r="AT102" s="6" t="s">
        <v>152</v>
      </c>
      <c r="AU102" s="6" t="s">
        <v>83</v>
      </c>
    </row>
    <row r="103" spans="2:65" s="6" customFormat="1" ht="15.75" customHeight="1" x14ac:dyDescent="0.3">
      <c r="B103" s="166"/>
      <c r="C103" s="167"/>
      <c r="D103" s="168" t="s">
        <v>143</v>
      </c>
      <c r="E103" s="167"/>
      <c r="F103" s="169" t="s">
        <v>23</v>
      </c>
      <c r="G103" s="167"/>
      <c r="H103" s="170">
        <v>1</v>
      </c>
      <c r="J103" s="167"/>
      <c r="K103" s="167"/>
      <c r="L103" s="171"/>
      <c r="M103" s="172"/>
      <c r="N103" s="167"/>
      <c r="O103" s="167"/>
      <c r="P103" s="167"/>
      <c r="Q103" s="167"/>
      <c r="R103" s="167"/>
      <c r="S103" s="167"/>
      <c r="T103" s="173"/>
      <c r="AT103" s="174" t="s">
        <v>143</v>
      </c>
      <c r="AU103" s="174" t="s">
        <v>83</v>
      </c>
      <c r="AV103" s="174" t="s">
        <v>83</v>
      </c>
      <c r="AW103" s="174" t="s">
        <v>90</v>
      </c>
      <c r="AX103" s="174" t="s">
        <v>23</v>
      </c>
      <c r="AY103" s="174" t="s">
        <v>134</v>
      </c>
    </row>
    <row r="104" spans="2:65" s="6" customFormat="1" ht="15.75" customHeight="1" x14ac:dyDescent="0.3">
      <c r="B104" s="23"/>
      <c r="C104" s="146" t="s">
        <v>182</v>
      </c>
      <c r="D104" s="146" t="s">
        <v>137</v>
      </c>
      <c r="E104" s="147" t="s">
        <v>739</v>
      </c>
      <c r="F104" s="148" t="s">
        <v>734</v>
      </c>
      <c r="G104" s="149" t="s">
        <v>196</v>
      </c>
      <c r="H104" s="150">
        <v>1</v>
      </c>
      <c r="I104" s="151">
        <v>5000</v>
      </c>
      <c r="J104" s="152">
        <f>ROUND($I$104*$H$104,2)</f>
        <v>5000</v>
      </c>
      <c r="K104" s="148"/>
      <c r="L104" s="43"/>
      <c r="M104" s="153"/>
      <c r="N104" s="154" t="s">
        <v>46</v>
      </c>
      <c r="O104" s="24"/>
      <c r="P104" s="155">
        <f>$O$104*$H$104</f>
        <v>0</v>
      </c>
      <c r="Q104" s="155">
        <v>0</v>
      </c>
      <c r="R104" s="155">
        <f>$Q$104*$H$104</f>
        <v>0</v>
      </c>
      <c r="S104" s="155">
        <v>0</v>
      </c>
      <c r="T104" s="156">
        <f>$S$104*$H$104</f>
        <v>0</v>
      </c>
      <c r="AR104" s="89" t="s">
        <v>714</v>
      </c>
      <c r="AT104" s="89" t="s">
        <v>137</v>
      </c>
      <c r="AU104" s="89" t="s">
        <v>83</v>
      </c>
      <c r="AY104" s="6" t="s">
        <v>134</v>
      </c>
      <c r="BE104" s="157">
        <f>IF($N$104="základní",$J$104,0)</f>
        <v>5000</v>
      </c>
      <c r="BF104" s="157">
        <f>IF($N$104="snížená",$J$104,0)</f>
        <v>0</v>
      </c>
      <c r="BG104" s="157">
        <f>IF($N$104="zákl. přenesená",$J$104,0)</f>
        <v>0</v>
      </c>
      <c r="BH104" s="157">
        <f>IF($N$104="sníž. přenesená",$J$104,0)</f>
        <v>0</v>
      </c>
      <c r="BI104" s="157">
        <f>IF($N$104="nulová",$J$104,0)</f>
        <v>0</v>
      </c>
      <c r="BJ104" s="89" t="s">
        <v>23</v>
      </c>
      <c r="BK104" s="157">
        <f>ROUND($I$104*$H$104,2)</f>
        <v>5000</v>
      </c>
      <c r="BL104" s="89" t="s">
        <v>714</v>
      </c>
      <c r="BM104" s="89" t="s">
        <v>740</v>
      </c>
    </row>
    <row r="105" spans="2:65" s="6" customFormat="1" ht="16.5" customHeight="1" x14ac:dyDescent="0.3">
      <c r="B105" s="23"/>
      <c r="C105" s="24"/>
      <c r="D105" s="160" t="s">
        <v>152</v>
      </c>
      <c r="E105" s="24"/>
      <c r="F105" s="183" t="s">
        <v>741</v>
      </c>
      <c r="G105" s="24"/>
      <c r="H105" s="24"/>
      <c r="J105" s="24"/>
      <c r="K105" s="24"/>
      <c r="L105" s="43"/>
      <c r="M105" s="56"/>
      <c r="N105" s="24"/>
      <c r="O105" s="24"/>
      <c r="P105" s="24"/>
      <c r="Q105" s="24"/>
      <c r="R105" s="24"/>
      <c r="S105" s="24"/>
      <c r="T105" s="57"/>
      <c r="AT105" s="6" t="s">
        <v>152</v>
      </c>
      <c r="AU105" s="6" t="s">
        <v>83</v>
      </c>
    </row>
    <row r="106" spans="2:65" s="6" customFormat="1" ht="15.75" customHeight="1" x14ac:dyDescent="0.3">
      <c r="B106" s="158"/>
      <c r="C106" s="159"/>
      <c r="D106" s="168" t="s">
        <v>143</v>
      </c>
      <c r="E106" s="159"/>
      <c r="F106" s="161" t="s">
        <v>742</v>
      </c>
      <c r="G106" s="159"/>
      <c r="H106" s="159"/>
      <c r="J106" s="159"/>
      <c r="K106" s="159"/>
      <c r="L106" s="162"/>
      <c r="M106" s="163"/>
      <c r="N106" s="159"/>
      <c r="O106" s="159"/>
      <c r="P106" s="159"/>
      <c r="Q106" s="159"/>
      <c r="R106" s="159"/>
      <c r="S106" s="159"/>
      <c r="T106" s="164"/>
      <c r="AT106" s="165" t="s">
        <v>143</v>
      </c>
      <c r="AU106" s="165" t="s">
        <v>83</v>
      </c>
      <c r="AV106" s="165" t="s">
        <v>23</v>
      </c>
      <c r="AW106" s="165" t="s">
        <v>90</v>
      </c>
      <c r="AX106" s="165" t="s">
        <v>75</v>
      </c>
      <c r="AY106" s="165" t="s">
        <v>134</v>
      </c>
    </row>
    <row r="107" spans="2:65" s="6" customFormat="1" ht="15.75" customHeight="1" x14ac:dyDescent="0.3">
      <c r="B107" s="158"/>
      <c r="C107" s="159"/>
      <c r="D107" s="168" t="s">
        <v>143</v>
      </c>
      <c r="E107" s="159"/>
      <c r="F107" s="161" t="s">
        <v>743</v>
      </c>
      <c r="G107" s="159"/>
      <c r="H107" s="159"/>
      <c r="J107" s="159"/>
      <c r="K107" s="159"/>
      <c r="L107" s="162"/>
      <c r="M107" s="163"/>
      <c r="N107" s="159"/>
      <c r="O107" s="159"/>
      <c r="P107" s="159"/>
      <c r="Q107" s="159"/>
      <c r="R107" s="159"/>
      <c r="S107" s="159"/>
      <c r="T107" s="164"/>
      <c r="AT107" s="165" t="s">
        <v>143</v>
      </c>
      <c r="AU107" s="165" t="s">
        <v>83</v>
      </c>
      <c r="AV107" s="165" t="s">
        <v>23</v>
      </c>
      <c r="AW107" s="165" t="s">
        <v>90</v>
      </c>
      <c r="AX107" s="165" t="s">
        <v>75</v>
      </c>
      <c r="AY107" s="165" t="s">
        <v>134</v>
      </c>
    </row>
    <row r="108" spans="2:65" s="6" customFormat="1" ht="15.75" customHeight="1" x14ac:dyDescent="0.3">
      <c r="B108" s="158"/>
      <c r="C108" s="159"/>
      <c r="D108" s="168" t="s">
        <v>143</v>
      </c>
      <c r="E108" s="159"/>
      <c r="F108" s="161" t="s">
        <v>744</v>
      </c>
      <c r="G108" s="159"/>
      <c r="H108" s="159"/>
      <c r="J108" s="159"/>
      <c r="K108" s="159"/>
      <c r="L108" s="162"/>
      <c r="M108" s="163"/>
      <c r="N108" s="159"/>
      <c r="O108" s="159"/>
      <c r="P108" s="159"/>
      <c r="Q108" s="159"/>
      <c r="R108" s="159"/>
      <c r="S108" s="159"/>
      <c r="T108" s="164"/>
      <c r="AT108" s="165" t="s">
        <v>143</v>
      </c>
      <c r="AU108" s="165" t="s">
        <v>83</v>
      </c>
      <c r="AV108" s="165" t="s">
        <v>23</v>
      </c>
      <c r="AW108" s="165" t="s">
        <v>90</v>
      </c>
      <c r="AX108" s="165" t="s">
        <v>75</v>
      </c>
      <c r="AY108" s="165" t="s">
        <v>134</v>
      </c>
    </row>
    <row r="109" spans="2:65" s="6" customFormat="1" ht="15.75" customHeight="1" x14ac:dyDescent="0.3">
      <c r="B109" s="158"/>
      <c r="C109" s="159"/>
      <c r="D109" s="168" t="s">
        <v>143</v>
      </c>
      <c r="E109" s="159"/>
      <c r="F109" s="161" t="s">
        <v>745</v>
      </c>
      <c r="G109" s="159"/>
      <c r="H109" s="159"/>
      <c r="J109" s="159"/>
      <c r="K109" s="159"/>
      <c r="L109" s="162"/>
      <c r="M109" s="163"/>
      <c r="N109" s="159"/>
      <c r="O109" s="159"/>
      <c r="P109" s="159"/>
      <c r="Q109" s="159"/>
      <c r="R109" s="159"/>
      <c r="S109" s="159"/>
      <c r="T109" s="164"/>
      <c r="AT109" s="165" t="s">
        <v>143</v>
      </c>
      <c r="AU109" s="165" t="s">
        <v>83</v>
      </c>
      <c r="AV109" s="165" t="s">
        <v>23</v>
      </c>
      <c r="AW109" s="165" t="s">
        <v>90</v>
      </c>
      <c r="AX109" s="165" t="s">
        <v>75</v>
      </c>
      <c r="AY109" s="165" t="s">
        <v>134</v>
      </c>
    </row>
    <row r="110" spans="2:65" s="6" customFormat="1" ht="15.75" customHeight="1" x14ac:dyDescent="0.3">
      <c r="B110" s="158"/>
      <c r="C110" s="159"/>
      <c r="D110" s="168" t="s">
        <v>143</v>
      </c>
      <c r="E110" s="159"/>
      <c r="F110" s="161" t="s">
        <v>746</v>
      </c>
      <c r="G110" s="159"/>
      <c r="H110" s="159"/>
      <c r="J110" s="159"/>
      <c r="K110" s="159"/>
      <c r="L110" s="162"/>
      <c r="M110" s="163"/>
      <c r="N110" s="159"/>
      <c r="O110" s="159"/>
      <c r="P110" s="159"/>
      <c r="Q110" s="159"/>
      <c r="R110" s="159"/>
      <c r="S110" s="159"/>
      <c r="T110" s="164"/>
      <c r="AT110" s="165" t="s">
        <v>143</v>
      </c>
      <c r="AU110" s="165" t="s">
        <v>83</v>
      </c>
      <c r="AV110" s="165" t="s">
        <v>23</v>
      </c>
      <c r="AW110" s="165" t="s">
        <v>90</v>
      </c>
      <c r="AX110" s="165" t="s">
        <v>75</v>
      </c>
      <c r="AY110" s="165" t="s">
        <v>134</v>
      </c>
    </row>
    <row r="111" spans="2:65" s="6" customFormat="1" ht="15.75" customHeight="1" x14ac:dyDescent="0.3">
      <c r="B111" s="158"/>
      <c r="C111" s="159"/>
      <c r="D111" s="168" t="s">
        <v>143</v>
      </c>
      <c r="E111" s="159"/>
      <c r="F111" s="161" t="s">
        <v>747</v>
      </c>
      <c r="G111" s="159"/>
      <c r="H111" s="159"/>
      <c r="J111" s="159"/>
      <c r="K111" s="159"/>
      <c r="L111" s="162"/>
      <c r="M111" s="163"/>
      <c r="N111" s="159"/>
      <c r="O111" s="159"/>
      <c r="P111" s="159"/>
      <c r="Q111" s="159"/>
      <c r="R111" s="159"/>
      <c r="S111" s="159"/>
      <c r="T111" s="164"/>
      <c r="AT111" s="165" t="s">
        <v>143</v>
      </c>
      <c r="AU111" s="165" t="s">
        <v>83</v>
      </c>
      <c r="AV111" s="165" t="s">
        <v>23</v>
      </c>
      <c r="AW111" s="165" t="s">
        <v>90</v>
      </c>
      <c r="AX111" s="165" t="s">
        <v>75</v>
      </c>
      <c r="AY111" s="165" t="s">
        <v>134</v>
      </c>
    </row>
    <row r="112" spans="2:65" s="6" customFormat="1" ht="27" customHeight="1" x14ac:dyDescent="0.3">
      <c r="B112" s="158"/>
      <c r="C112" s="159"/>
      <c r="D112" s="168" t="s">
        <v>143</v>
      </c>
      <c r="E112" s="159"/>
      <c r="F112" s="161" t="s">
        <v>748</v>
      </c>
      <c r="G112" s="159"/>
      <c r="H112" s="159"/>
      <c r="J112" s="159"/>
      <c r="K112" s="159"/>
      <c r="L112" s="162"/>
      <c r="M112" s="163"/>
      <c r="N112" s="159"/>
      <c r="O112" s="159"/>
      <c r="P112" s="159"/>
      <c r="Q112" s="159"/>
      <c r="R112" s="159"/>
      <c r="S112" s="159"/>
      <c r="T112" s="164"/>
      <c r="AT112" s="165" t="s">
        <v>143</v>
      </c>
      <c r="AU112" s="165" t="s">
        <v>83</v>
      </c>
      <c r="AV112" s="165" t="s">
        <v>23</v>
      </c>
      <c r="AW112" s="165" t="s">
        <v>90</v>
      </c>
      <c r="AX112" s="165" t="s">
        <v>75</v>
      </c>
      <c r="AY112" s="165" t="s">
        <v>134</v>
      </c>
    </row>
    <row r="113" spans="2:51" s="6" customFormat="1" ht="15.75" customHeight="1" x14ac:dyDescent="0.3">
      <c r="B113" s="166"/>
      <c r="C113" s="167"/>
      <c r="D113" s="168" t="s">
        <v>143</v>
      </c>
      <c r="E113" s="167"/>
      <c r="F113" s="169" t="s">
        <v>23</v>
      </c>
      <c r="G113" s="167"/>
      <c r="H113" s="170">
        <v>1</v>
      </c>
      <c r="J113" s="167"/>
      <c r="K113" s="167"/>
      <c r="L113" s="171"/>
      <c r="M113" s="194"/>
      <c r="N113" s="195"/>
      <c r="O113" s="195"/>
      <c r="P113" s="195"/>
      <c r="Q113" s="195"/>
      <c r="R113" s="195"/>
      <c r="S113" s="195"/>
      <c r="T113" s="196"/>
      <c r="AT113" s="174" t="s">
        <v>143</v>
      </c>
      <c r="AU113" s="174" t="s">
        <v>83</v>
      </c>
      <c r="AV113" s="174" t="s">
        <v>83</v>
      </c>
      <c r="AW113" s="174" t="s">
        <v>90</v>
      </c>
      <c r="AX113" s="174" t="s">
        <v>23</v>
      </c>
      <c r="AY113" s="174" t="s">
        <v>134</v>
      </c>
    </row>
    <row r="114" spans="2:51" s="6" customFormat="1" ht="7.5" customHeight="1" x14ac:dyDescent="0.3">
      <c r="B114" s="38"/>
      <c r="C114" s="39"/>
      <c r="D114" s="39"/>
      <c r="E114" s="39"/>
      <c r="F114" s="39"/>
      <c r="G114" s="39"/>
      <c r="H114" s="39"/>
      <c r="I114" s="101"/>
      <c r="J114" s="39"/>
      <c r="K114" s="39"/>
      <c r="L114" s="43"/>
    </row>
    <row r="584" s="2" customFormat="1" ht="14.25" customHeight="1" x14ac:dyDescent="0.3"/>
  </sheetData>
  <sheetProtection password="CC35" sheet="1" objects="1" scenarios="1" formatColumns="0" formatRows="0" sort="0" autoFilter="0"/>
  <autoFilter ref="C81:K81"/>
  <mergeCells count="9">
    <mergeCell ref="E74:H74"/>
    <mergeCell ref="G1:H1"/>
    <mergeCell ref="L2:V2"/>
    <mergeCell ref="E7:H7"/>
    <mergeCell ref="E9:H9"/>
    <mergeCell ref="E24:H24"/>
    <mergeCell ref="E45:H45"/>
    <mergeCell ref="E47:H47"/>
    <mergeCell ref="E72:H72"/>
  </mergeCells>
  <hyperlinks>
    <hyperlink ref="F1:G1" location="C2" tooltip="Krycí list soupisu" display="1) Krycí list soupisu"/>
    <hyperlink ref="G1:H1" location="C54" tooltip="Rekapitulace" display="2) Rekapitulace"/>
    <hyperlink ref="J1" location="C81" tooltip="Soupis prací" display="3) Soupis prací"/>
    <hyperlink ref="L1:V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95" fitToHeight="100" orientation="landscape" blackAndWhite="1" horizontalDpi="4294967293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07"/>
  <sheetViews>
    <sheetView showGridLines="0" zoomScaleNormal="100" workbookViewId="0"/>
  </sheetViews>
  <sheetFormatPr defaultRowHeight="13.5" x14ac:dyDescent="0.3"/>
  <cols>
    <col min="1" max="1" width="8.33203125" customWidth="1"/>
    <col min="2" max="2" width="1.6640625" customWidth="1"/>
    <col min="3" max="4" width="5" customWidth="1"/>
    <col min="5" max="5" width="11.6640625" customWidth="1"/>
    <col min="6" max="6" width="9.1640625" customWidth="1"/>
    <col min="7" max="7" width="5" customWidth="1"/>
    <col min="8" max="8" width="77.83203125" customWidth="1"/>
    <col min="9" max="10" width="20" customWidth="1"/>
    <col min="11" max="11" width="1.6640625" customWidth="1"/>
  </cols>
  <sheetData>
    <row r="1" spans="2:11" ht="37.5" customHeight="1" x14ac:dyDescent="0.3"/>
    <row r="2" spans="2:11" ht="7.5" customHeight="1" x14ac:dyDescent="0.3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211" customFormat="1" ht="45" customHeight="1" x14ac:dyDescent="0.3">
      <c r="B3" s="209"/>
      <c r="C3" s="329" t="s">
        <v>756</v>
      </c>
      <c r="D3" s="329"/>
      <c r="E3" s="329"/>
      <c r="F3" s="329"/>
      <c r="G3" s="329"/>
      <c r="H3" s="329"/>
      <c r="I3" s="329"/>
      <c r="J3" s="329"/>
      <c r="K3" s="210"/>
    </row>
    <row r="4" spans="2:11" ht="25.5" customHeight="1" x14ac:dyDescent="0.3">
      <c r="B4" s="212"/>
      <c r="C4" s="330" t="s">
        <v>757</v>
      </c>
      <c r="D4" s="330"/>
      <c r="E4" s="330"/>
      <c r="F4" s="330"/>
      <c r="G4" s="330"/>
      <c r="H4" s="330"/>
      <c r="I4" s="330"/>
      <c r="J4" s="330"/>
      <c r="K4" s="213"/>
    </row>
    <row r="5" spans="2:11" ht="5.25" customHeight="1" x14ac:dyDescent="0.3">
      <c r="B5" s="212"/>
      <c r="C5" s="214"/>
      <c r="D5" s="214"/>
      <c r="E5" s="214"/>
      <c r="F5" s="214"/>
      <c r="G5" s="214"/>
      <c r="H5" s="214"/>
      <c r="I5" s="214"/>
      <c r="J5" s="214"/>
      <c r="K5" s="213"/>
    </row>
    <row r="6" spans="2:11" ht="15" customHeight="1" x14ac:dyDescent="0.3">
      <c r="B6" s="212"/>
      <c r="C6" s="331" t="s">
        <v>758</v>
      </c>
      <c r="D6" s="331"/>
      <c r="E6" s="331"/>
      <c r="F6" s="331"/>
      <c r="G6" s="331"/>
      <c r="H6" s="331"/>
      <c r="I6" s="331"/>
      <c r="J6" s="331"/>
      <c r="K6" s="213"/>
    </row>
    <row r="7" spans="2:11" ht="15" customHeight="1" x14ac:dyDescent="0.3">
      <c r="B7" s="216"/>
      <c r="C7" s="331" t="s">
        <v>759</v>
      </c>
      <c r="D7" s="331"/>
      <c r="E7" s="331"/>
      <c r="F7" s="331"/>
      <c r="G7" s="331"/>
      <c r="H7" s="331"/>
      <c r="I7" s="331"/>
      <c r="J7" s="331"/>
      <c r="K7" s="213"/>
    </row>
    <row r="8" spans="2:11" ht="12.75" customHeight="1" x14ac:dyDescent="0.3">
      <c r="B8" s="216"/>
      <c r="C8" s="215"/>
      <c r="D8" s="215"/>
      <c r="E8" s="215"/>
      <c r="F8" s="215"/>
      <c r="G8" s="215"/>
      <c r="H8" s="215"/>
      <c r="I8" s="215"/>
      <c r="J8" s="215"/>
      <c r="K8" s="213"/>
    </row>
    <row r="9" spans="2:11" ht="15" customHeight="1" x14ac:dyDescent="0.3">
      <c r="B9" s="216"/>
      <c r="C9" s="331" t="s">
        <v>760</v>
      </c>
      <c r="D9" s="331"/>
      <c r="E9" s="331"/>
      <c r="F9" s="331"/>
      <c r="G9" s="331"/>
      <c r="H9" s="331"/>
      <c r="I9" s="331"/>
      <c r="J9" s="331"/>
      <c r="K9" s="213"/>
    </row>
    <row r="10" spans="2:11" ht="15" customHeight="1" x14ac:dyDescent="0.3">
      <c r="B10" s="216"/>
      <c r="C10" s="215"/>
      <c r="D10" s="331" t="s">
        <v>761</v>
      </c>
      <c r="E10" s="331"/>
      <c r="F10" s="331"/>
      <c r="G10" s="331"/>
      <c r="H10" s="331"/>
      <c r="I10" s="331"/>
      <c r="J10" s="331"/>
      <c r="K10" s="213"/>
    </row>
    <row r="11" spans="2:11" ht="15" customHeight="1" x14ac:dyDescent="0.3">
      <c r="B11" s="216"/>
      <c r="C11" s="217"/>
      <c r="D11" s="331" t="s">
        <v>762</v>
      </c>
      <c r="E11" s="331"/>
      <c r="F11" s="331"/>
      <c r="G11" s="331"/>
      <c r="H11" s="331"/>
      <c r="I11" s="331"/>
      <c r="J11" s="331"/>
      <c r="K11" s="213"/>
    </row>
    <row r="12" spans="2:11" ht="12.75" customHeight="1" x14ac:dyDescent="0.3">
      <c r="B12" s="216"/>
      <c r="C12" s="217"/>
      <c r="D12" s="217"/>
      <c r="E12" s="217"/>
      <c r="F12" s="217"/>
      <c r="G12" s="217"/>
      <c r="H12" s="217"/>
      <c r="I12" s="217"/>
      <c r="J12" s="217"/>
      <c r="K12" s="213"/>
    </row>
    <row r="13" spans="2:11" ht="15" customHeight="1" x14ac:dyDescent="0.3">
      <c r="B13" s="216"/>
      <c r="C13" s="217"/>
      <c r="D13" s="331" t="s">
        <v>763</v>
      </c>
      <c r="E13" s="331"/>
      <c r="F13" s="331"/>
      <c r="G13" s="331"/>
      <c r="H13" s="331"/>
      <c r="I13" s="331"/>
      <c r="J13" s="331"/>
      <c r="K13" s="213"/>
    </row>
    <row r="14" spans="2:11" ht="15" customHeight="1" x14ac:dyDescent="0.3">
      <c r="B14" s="216"/>
      <c r="C14" s="217"/>
      <c r="D14" s="331" t="s">
        <v>764</v>
      </c>
      <c r="E14" s="331"/>
      <c r="F14" s="331"/>
      <c r="G14" s="331"/>
      <c r="H14" s="331"/>
      <c r="I14" s="331"/>
      <c r="J14" s="331"/>
      <c r="K14" s="213"/>
    </row>
    <row r="15" spans="2:11" ht="15" customHeight="1" x14ac:dyDescent="0.3">
      <c r="B15" s="216"/>
      <c r="C15" s="217"/>
      <c r="D15" s="331" t="s">
        <v>765</v>
      </c>
      <c r="E15" s="331"/>
      <c r="F15" s="331"/>
      <c r="G15" s="331"/>
      <c r="H15" s="331"/>
      <c r="I15" s="331"/>
      <c r="J15" s="331"/>
      <c r="K15" s="213"/>
    </row>
    <row r="16" spans="2:11" ht="15" customHeight="1" x14ac:dyDescent="0.3">
      <c r="B16" s="216"/>
      <c r="C16" s="217"/>
      <c r="D16" s="217"/>
      <c r="E16" s="218" t="s">
        <v>78</v>
      </c>
      <c r="F16" s="331" t="s">
        <v>766</v>
      </c>
      <c r="G16" s="331"/>
      <c r="H16" s="331"/>
      <c r="I16" s="331"/>
      <c r="J16" s="331"/>
      <c r="K16" s="213"/>
    </row>
    <row r="17" spans="2:11" ht="15" customHeight="1" x14ac:dyDescent="0.3">
      <c r="B17" s="216"/>
      <c r="C17" s="217"/>
      <c r="D17" s="217"/>
      <c r="E17" s="218" t="s">
        <v>767</v>
      </c>
      <c r="F17" s="331" t="s">
        <v>768</v>
      </c>
      <c r="G17" s="331"/>
      <c r="H17" s="331"/>
      <c r="I17" s="331"/>
      <c r="J17" s="331"/>
      <c r="K17" s="213"/>
    </row>
    <row r="18" spans="2:11" ht="15" customHeight="1" x14ac:dyDescent="0.3">
      <c r="B18" s="216"/>
      <c r="C18" s="217"/>
      <c r="D18" s="217"/>
      <c r="E18" s="218" t="s">
        <v>769</v>
      </c>
      <c r="F18" s="331" t="s">
        <v>770</v>
      </c>
      <c r="G18" s="331"/>
      <c r="H18" s="331"/>
      <c r="I18" s="331"/>
      <c r="J18" s="331"/>
      <c r="K18" s="213"/>
    </row>
    <row r="19" spans="2:11" ht="15" customHeight="1" x14ac:dyDescent="0.3">
      <c r="B19" s="216"/>
      <c r="C19" s="217"/>
      <c r="D19" s="217"/>
      <c r="E19" s="218" t="s">
        <v>771</v>
      </c>
      <c r="F19" s="331" t="s">
        <v>772</v>
      </c>
      <c r="G19" s="331"/>
      <c r="H19" s="331"/>
      <c r="I19" s="331"/>
      <c r="J19" s="331"/>
      <c r="K19" s="213"/>
    </row>
    <row r="20" spans="2:11" ht="15" customHeight="1" x14ac:dyDescent="0.3">
      <c r="B20" s="216"/>
      <c r="C20" s="217"/>
      <c r="D20" s="217"/>
      <c r="E20" s="218" t="s">
        <v>773</v>
      </c>
      <c r="F20" s="331" t="s">
        <v>774</v>
      </c>
      <c r="G20" s="331"/>
      <c r="H20" s="331"/>
      <c r="I20" s="331"/>
      <c r="J20" s="331"/>
      <c r="K20" s="213"/>
    </row>
    <row r="21" spans="2:11" ht="15" customHeight="1" x14ac:dyDescent="0.3">
      <c r="B21" s="216"/>
      <c r="C21" s="217"/>
      <c r="D21" s="217"/>
      <c r="E21" s="218" t="s">
        <v>775</v>
      </c>
      <c r="F21" s="331" t="s">
        <v>776</v>
      </c>
      <c r="G21" s="331"/>
      <c r="H21" s="331"/>
      <c r="I21" s="331"/>
      <c r="J21" s="331"/>
      <c r="K21" s="213"/>
    </row>
    <row r="22" spans="2:11" ht="12.75" customHeight="1" x14ac:dyDescent="0.3">
      <c r="B22" s="216"/>
      <c r="C22" s="217"/>
      <c r="D22" s="217"/>
      <c r="E22" s="217"/>
      <c r="F22" s="217"/>
      <c r="G22" s="217"/>
      <c r="H22" s="217"/>
      <c r="I22" s="217"/>
      <c r="J22" s="217"/>
      <c r="K22" s="213"/>
    </row>
    <row r="23" spans="2:11" ht="15" customHeight="1" x14ac:dyDescent="0.3">
      <c r="B23" s="216"/>
      <c r="C23" s="331" t="s">
        <v>777</v>
      </c>
      <c r="D23" s="331"/>
      <c r="E23" s="331"/>
      <c r="F23" s="331"/>
      <c r="G23" s="331"/>
      <c r="H23" s="331"/>
      <c r="I23" s="331"/>
      <c r="J23" s="331"/>
      <c r="K23" s="213"/>
    </row>
    <row r="24" spans="2:11" ht="15" customHeight="1" x14ac:dyDescent="0.3">
      <c r="B24" s="216"/>
      <c r="C24" s="331" t="s">
        <v>778</v>
      </c>
      <c r="D24" s="331"/>
      <c r="E24" s="331"/>
      <c r="F24" s="331"/>
      <c r="G24" s="331"/>
      <c r="H24" s="331"/>
      <c r="I24" s="331"/>
      <c r="J24" s="331"/>
      <c r="K24" s="213"/>
    </row>
    <row r="25" spans="2:11" ht="15" customHeight="1" x14ac:dyDescent="0.3">
      <c r="B25" s="216"/>
      <c r="C25" s="215"/>
      <c r="D25" s="331" t="s">
        <v>779</v>
      </c>
      <c r="E25" s="331"/>
      <c r="F25" s="331"/>
      <c r="G25" s="331"/>
      <c r="H25" s="331"/>
      <c r="I25" s="331"/>
      <c r="J25" s="331"/>
      <c r="K25" s="213"/>
    </row>
    <row r="26" spans="2:11" ht="15" customHeight="1" x14ac:dyDescent="0.3">
      <c r="B26" s="216"/>
      <c r="C26" s="217"/>
      <c r="D26" s="331" t="s">
        <v>780</v>
      </c>
      <c r="E26" s="331"/>
      <c r="F26" s="331"/>
      <c r="G26" s="331"/>
      <c r="H26" s="331"/>
      <c r="I26" s="331"/>
      <c r="J26" s="331"/>
      <c r="K26" s="213"/>
    </row>
    <row r="27" spans="2:11" ht="12.75" customHeight="1" x14ac:dyDescent="0.3">
      <c r="B27" s="216"/>
      <c r="C27" s="217"/>
      <c r="D27" s="217"/>
      <c r="E27" s="217"/>
      <c r="F27" s="217"/>
      <c r="G27" s="217"/>
      <c r="H27" s="217"/>
      <c r="I27" s="217"/>
      <c r="J27" s="217"/>
      <c r="K27" s="213"/>
    </row>
    <row r="28" spans="2:11" ht="15" customHeight="1" x14ac:dyDescent="0.3">
      <c r="B28" s="216"/>
      <c r="C28" s="217"/>
      <c r="D28" s="331" t="s">
        <v>781</v>
      </c>
      <c r="E28" s="331"/>
      <c r="F28" s="331"/>
      <c r="G28" s="331"/>
      <c r="H28" s="331"/>
      <c r="I28" s="331"/>
      <c r="J28" s="331"/>
      <c r="K28" s="213"/>
    </row>
    <row r="29" spans="2:11" ht="15" customHeight="1" x14ac:dyDescent="0.3">
      <c r="B29" s="216"/>
      <c r="C29" s="217"/>
      <c r="D29" s="331" t="s">
        <v>782</v>
      </c>
      <c r="E29" s="331"/>
      <c r="F29" s="331"/>
      <c r="G29" s="331"/>
      <c r="H29" s="331"/>
      <c r="I29" s="331"/>
      <c r="J29" s="331"/>
      <c r="K29" s="213"/>
    </row>
    <row r="30" spans="2:11" ht="12.75" customHeight="1" x14ac:dyDescent="0.3">
      <c r="B30" s="216"/>
      <c r="C30" s="217"/>
      <c r="D30" s="217"/>
      <c r="E30" s="217"/>
      <c r="F30" s="217"/>
      <c r="G30" s="217"/>
      <c r="H30" s="217"/>
      <c r="I30" s="217"/>
      <c r="J30" s="217"/>
      <c r="K30" s="213"/>
    </row>
    <row r="31" spans="2:11" ht="15" customHeight="1" x14ac:dyDescent="0.3">
      <c r="B31" s="216"/>
      <c r="C31" s="217"/>
      <c r="D31" s="331" t="s">
        <v>783</v>
      </c>
      <c r="E31" s="331"/>
      <c r="F31" s="331"/>
      <c r="G31" s="331"/>
      <c r="H31" s="331"/>
      <c r="I31" s="331"/>
      <c r="J31" s="331"/>
      <c r="K31" s="213"/>
    </row>
    <row r="32" spans="2:11" ht="15" customHeight="1" x14ac:dyDescent="0.3">
      <c r="B32" s="216"/>
      <c r="C32" s="217"/>
      <c r="D32" s="331" t="s">
        <v>784</v>
      </c>
      <c r="E32" s="331"/>
      <c r="F32" s="331"/>
      <c r="G32" s="331"/>
      <c r="H32" s="331"/>
      <c r="I32" s="331"/>
      <c r="J32" s="331"/>
      <c r="K32" s="213"/>
    </row>
    <row r="33" spans="2:11" ht="15" customHeight="1" x14ac:dyDescent="0.3">
      <c r="B33" s="216"/>
      <c r="C33" s="217"/>
      <c r="D33" s="331" t="s">
        <v>785</v>
      </c>
      <c r="E33" s="331"/>
      <c r="F33" s="331"/>
      <c r="G33" s="331"/>
      <c r="H33" s="331"/>
      <c r="I33" s="331"/>
      <c r="J33" s="331"/>
      <c r="K33" s="213"/>
    </row>
    <row r="34" spans="2:11" ht="15" customHeight="1" x14ac:dyDescent="0.3">
      <c r="B34" s="216"/>
      <c r="C34" s="217"/>
      <c r="D34" s="215"/>
      <c r="E34" s="219" t="s">
        <v>118</v>
      </c>
      <c r="F34" s="215"/>
      <c r="G34" s="331" t="s">
        <v>786</v>
      </c>
      <c r="H34" s="331"/>
      <c r="I34" s="331"/>
      <c r="J34" s="331"/>
      <c r="K34" s="213"/>
    </row>
    <row r="35" spans="2:11" ht="30.75" customHeight="1" x14ac:dyDescent="0.3">
      <c r="B35" s="216"/>
      <c r="C35" s="217"/>
      <c r="D35" s="215"/>
      <c r="E35" s="219" t="s">
        <v>787</v>
      </c>
      <c r="F35" s="215"/>
      <c r="G35" s="331" t="s">
        <v>788</v>
      </c>
      <c r="H35" s="331"/>
      <c r="I35" s="331"/>
      <c r="J35" s="331"/>
      <c r="K35" s="213"/>
    </row>
    <row r="36" spans="2:11" ht="15" customHeight="1" x14ac:dyDescent="0.3">
      <c r="B36" s="216"/>
      <c r="C36" s="217"/>
      <c r="D36" s="215"/>
      <c r="E36" s="219" t="s">
        <v>56</v>
      </c>
      <c r="F36" s="215"/>
      <c r="G36" s="331" t="s">
        <v>789</v>
      </c>
      <c r="H36" s="331"/>
      <c r="I36" s="331"/>
      <c r="J36" s="331"/>
      <c r="K36" s="213"/>
    </row>
    <row r="37" spans="2:11" ht="15" customHeight="1" x14ac:dyDescent="0.3">
      <c r="B37" s="216"/>
      <c r="C37" s="217"/>
      <c r="D37" s="215"/>
      <c r="E37" s="219" t="s">
        <v>119</v>
      </c>
      <c r="F37" s="215"/>
      <c r="G37" s="331" t="s">
        <v>790</v>
      </c>
      <c r="H37" s="331"/>
      <c r="I37" s="331"/>
      <c r="J37" s="331"/>
      <c r="K37" s="213"/>
    </row>
    <row r="38" spans="2:11" ht="15" customHeight="1" x14ac:dyDescent="0.3">
      <c r="B38" s="216"/>
      <c r="C38" s="217"/>
      <c r="D38" s="215"/>
      <c r="E38" s="219" t="s">
        <v>120</v>
      </c>
      <c r="F38" s="215"/>
      <c r="G38" s="331" t="s">
        <v>791</v>
      </c>
      <c r="H38" s="331"/>
      <c r="I38" s="331"/>
      <c r="J38" s="331"/>
      <c r="K38" s="213"/>
    </row>
    <row r="39" spans="2:11" ht="15" customHeight="1" x14ac:dyDescent="0.3">
      <c r="B39" s="216"/>
      <c r="C39" s="217"/>
      <c r="D39" s="215"/>
      <c r="E39" s="219" t="s">
        <v>121</v>
      </c>
      <c r="F39" s="215"/>
      <c r="G39" s="331" t="s">
        <v>792</v>
      </c>
      <c r="H39" s="331"/>
      <c r="I39" s="331"/>
      <c r="J39" s="331"/>
      <c r="K39" s="213"/>
    </row>
    <row r="40" spans="2:11" ht="15" customHeight="1" x14ac:dyDescent="0.3">
      <c r="B40" s="216"/>
      <c r="C40" s="217"/>
      <c r="D40" s="215"/>
      <c r="E40" s="219" t="s">
        <v>793</v>
      </c>
      <c r="F40" s="215"/>
      <c r="G40" s="331" t="s">
        <v>794</v>
      </c>
      <c r="H40" s="331"/>
      <c r="I40" s="331"/>
      <c r="J40" s="331"/>
      <c r="K40" s="213"/>
    </row>
    <row r="41" spans="2:11" ht="15" customHeight="1" x14ac:dyDescent="0.3">
      <c r="B41" s="216"/>
      <c r="C41" s="217"/>
      <c r="D41" s="215"/>
      <c r="E41" s="219"/>
      <c r="F41" s="215"/>
      <c r="G41" s="331" t="s">
        <v>795</v>
      </c>
      <c r="H41" s="331"/>
      <c r="I41" s="331"/>
      <c r="J41" s="331"/>
      <c r="K41" s="213"/>
    </row>
    <row r="42" spans="2:11" ht="15" customHeight="1" x14ac:dyDescent="0.3">
      <c r="B42" s="216"/>
      <c r="C42" s="217"/>
      <c r="D42" s="215"/>
      <c r="E42" s="219" t="s">
        <v>796</v>
      </c>
      <c r="F42" s="215"/>
      <c r="G42" s="331" t="s">
        <v>797</v>
      </c>
      <c r="H42" s="331"/>
      <c r="I42" s="331"/>
      <c r="J42" s="331"/>
      <c r="K42" s="213"/>
    </row>
    <row r="43" spans="2:11" ht="15" customHeight="1" x14ac:dyDescent="0.3">
      <c r="B43" s="216"/>
      <c r="C43" s="217"/>
      <c r="D43" s="215"/>
      <c r="E43" s="219" t="s">
        <v>124</v>
      </c>
      <c r="F43" s="215"/>
      <c r="G43" s="331" t="s">
        <v>798</v>
      </c>
      <c r="H43" s="331"/>
      <c r="I43" s="331"/>
      <c r="J43" s="331"/>
      <c r="K43" s="213"/>
    </row>
    <row r="44" spans="2:11" ht="12.75" customHeight="1" x14ac:dyDescent="0.3">
      <c r="B44" s="216"/>
      <c r="C44" s="217"/>
      <c r="D44" s="215"/>
      <c r="E44" s="215"/>
      <c r="F44" s="215"/>
      <c r="G44" s="215"/>
      <c r="H44" s="215"/>
      <c r="I44" s="215"/>
      <c r="J44" s="215"/>
      <c r="K44" s="213"/>
    </row>
    <row r="45" spans="2:11" ht="15" customHeight="1" x14ac:dyDescent="0.3">
      <c r="B45" s="216"/>
      <c r="C45" s="217"/>
      <c r="D45" s="331" t="s">
        <v>799</v>
      </c>
      <c r="E45" s="331"/>
      <c r="F45" s="331"/>
      <c r="G45" s="331"/>
      <c r="H45" s="331"/>
      <c r="I45" s="331"/>
      <c r="J45" s="331"/>
      <c r="K45" s="213"/>
    </row>
    <row r="46" spans="2:11" ht="15" customHeight="1" x14ac:dyDescent="0.3">
      <c r="B46" s="216"/>
      <c r="C46" s="217"/>
      <c r="D46" s="217"/>
      <c r="E46" s="331" t="s">
        <v>800</v>
      </c>
      <c r="F46" s="331"/>
      <c r="G46" s="331"/>
      <c r="H46" s="331"/>
      <c r="I46" s="331"/>
      <c r="J46" s="331"/>
      <c r="K46" s="213"/>
    </row>
    <row r="47" spans="2:11" ht="15" customHeight="1" x14ac:dyDescent="0.3">
      <c r="B47" s="216"/>
      <c r="C47" s="217"/>
      <c r="D47" s="217"/>
      <c r="E47" s="331" t="s">
        <v>801</v>
      </c>
      <c r="F47" s="331"/>
      <c r="G47" s="331"/>
      <c r="H47" s="331"/>
      <c r="I47" s="331"/>
      <c r="J47" s="331"/>
      <c r="K47" s="213"/>
    </row>
    <row r="48" spans="2:11" ht="15" customHeight="1" x14ac:dyDescent="0.3">
      <c r="B48" s="216"/>
      <c r="C48" s="217"/>
      <c r="D48" s="217"/>
      <c r="E48" s="331" t="s">
        <v>802</v>
      </c>
      <c r="F48" s="331"/>
      <c r="G48" s="331"/>
      <c r="H48" s="331"/>
      <c r="I48" s="331"/>
      <c r="J48" s="331"/>
      <c r="K48" s="213"/>
    </row>
    <row r="49" spans="2:11" ht="15" customHeight="1" x14ac:dyDescent="0.3">
      <c r="B49" s="216"/>
      <c r="C49" s="217"/>
      <c r="D49" s="331" t="s">
        <v>803</v>
      </c>
      <c r="E49" s="331"/>
      <c r="F49" s="331"/>
      <c r="G49" s="331"/>
      <c r="H49" s="331"/>
      <c r="I49" s="331"/>
      <c r="J49" s="331"/>
      <c r="K49" s="213"/>
    </row>
    <row r="50" spans="2:11" ht="25.5" customHeight="1" x14ac:dyDescent="0.3">
      <c r="B50" s="212"/>
      <c r="C50" s="330" t="s">
        <v>804</v>
      </c>
      <c r="D50" s="330"/>
      <c r="E50" s="330"/>
      <c r="F50" s="330"/>
      <c r="G50" s="330"/>
      <c r="H50" s="330"/>
      <c r="I50" s="330"/>
      <c r="J50" s="330"/>
      <c r="K50" s="213"/>
    </row>
    <row r="51" spans="2:11" ht="5.25" customHeight="1" x14ac:dyDescent="0.3">
      <c r="B51" s="212"/>
      <c r="C51" s="214"/>
      <c r="D51" s="214"/>
      <c r="E51" s="214"/>
      <c r="F51" s="214"/>
      <c r="G51" s="214"/>
      <c r="H51" s="214"/>
      <c r="I51" s="214"/>
      <c r="J51" s="214"/>
      <c r="K51" s="213"/>
    </row>
    <row r="52" spans="2:11" ht="15" customHeight="1" x14ac:dyDescent="0.3">
      <c r="B52" s="212"/>
      <c r="C52" s="331" t="s">
        <v>805</v>
      </c>
      <c r="D52" s="331"/>
      <c r="E52" s="331"/>
      <c r="F52" s="331"/>
      <c r="G52" s="331"/>
      <c r="H52" s="331"/>
      <c r="I52" s="331"/>
      <c r="J52" s="331"/>
      <c r="K52" s="213"/>
    </row>
    <row r="53" spans="2:11" ht="15" customHeight="1" x14ac:dyDescent="0.3">
      <c r="B53" s="212"/>
      <c r="C53" s="331" t="s">
        <v>806</v>
      </c>
      <c r="D53" s="331"/>
      <c r="E53" s="331"/>
      <c r="F53" s="331"/>
      <c r="G53" s="331"/>
      <c r="H53" s="331"/>
      <c r="I53" s="331"/>
      <c r="J53" s="331"/>
      <c r="K53" s="213"/>
    </row>
    <row r="54" spans="2:11" ht="12.75" customHeight="1" x14ac:dyDescent="0.3">
      <c r="B54" s="212"/>
      <c r="C54" s="215"/>
      <c r="D54" s="215"/>
      <c r="E54" s="215"/>
      <c r="F54" s="215"/>
      <c r="G54" s="215"/>
      <c r="H54" s="215"/>
      <c r="I54" s="215"/>
      <c r="J54" s="215"/>
      <c r="K54" s="213"/>
    </row>
    <row r="55" spans="2:11" ht="15" customHeight="1" x14ac:dyDescent="0.3">
      <c r="B55" s="212"/>
      <c r="C55" s="331" t="s">
        <v>807</v>
      </c>
      <c r="D55" s="331"/>
      <c r="E55" s="331"/>
      <c r="F55" s="331"/>
      <c r="G55" s="331"/>
      <c r="H55" s="331"/>
      <c r="I55" s="331"/>
      <c r="J55" s="331"/>
      <c r="K55" s="213"/>
    </row>
    <row r="56" spans="2:11" ht="15" customHeight="1" x14ac:dyDescent="0.3">
      <c r="B56" s="212"/>
      <c r="C56" s="217"/>
      <c r="D56" s="331" t="s">
        <v>808</v>
      </c>
      <c r="E56" s="331"/>
      <c r="F56" s="331"/>
      <c r="G56" s="331"/>
      <c r="H56" s="331"/>
      <c r="I56" s="331"/>
      <c r="J56" s="331"/>
      <c r="K56" s="213"/>
    </row>
    <row r="57" spans="2:11" ht="15" customHeight="1" x14ac:dyDescent="0.3">
      <c r="B57" s="212"/>
      <c r="C57" s="217"/>
      <c r="D57" s="331" t="s">
        <v>809</v>
      </c>
      <c r="E57" s="331"/>
      <c r="F57" s="331"/>
      <c r="G57" s="331"/>
      <c r="H57" s="331"/>
      <c r="I57" s="331"/>
      <c r="J57" s="331"/>
      <c r="K57" s="213"/>
    </row>
    <row r="58" spans="2:11" ht="15" customHeight="1" x14ac:dyDescent="0.3">
      <c r="B58" s="212"/>
      <c r="C58" s="217"/>
      <c r="D58" s="331" t="s">
        <v>810</v>
      </c>
      <c r="E58" s="331"/>
      <c r="F58" s="331"/>
      <c r="G58" s="331"/>
      <c r="H58" s="331"/>
      <c r="I58" s="331"/>
      <c r="J58" s="331"/>
      <c r="K58" s="213"/>
    </row>
    <row r="59" spans="2:11" ht="15" customHeight="1" x14ac:dyDescent="0.3">
      <c r="B59" s="212"/>
      <c r="C59" s="217"/>
      <c r="D59" s="331" t="s">
        <v>811</v>
      </c>
      <c r="E59" s="331"/>
      <c r="F59" s="331"/>
      <c r="G59" s="331"/>
      <c r="H59" s="331"/>
      <c r="I59" s="331"/>
      <c r="J59" s="331"/>
      <c r="K59" s="213"/>
    </row>
    <row r="60" spans="2:11" ht="15" customHeight="1" x14ac:dyDescent="0.3">
      <c r="B60" s="212"/>
      <c r="C60" s="217"/>
      <c r="D60" s="332" t="s">
        <v>812</v>
      </c>
      <c r="E60" s="332"/>
      <c r="F60" s="332"/>
      <c r="G60" s="332"/>
      <c r="H60" s="332"/>
      <c r="I60" s="332"/>
      <c r="J60" s="332"/>
      <c r="K60" s="213"/>
    </row>
    <row r="61" spans="2:11" ht="15" customHeight="1" x14ac:dyDescent="0.3">
      <c r="B61" s="212"/>
      <c r="C61" s="217"/>
      <c r="D61" s="331" t="s">
        <v>813</v>
      </c>
      <c r="E61" s="331"/>
      <c r="F61" s="331"/>
      <c r="G61" s="331"/>
      <c r="H61" s="331"/>
      <c r="I61" s="331"/>
      <c r="J61" s="331"/>
      <c r="K61" s="213"/>
    </row>
    <row r="62" spans="2:11" ht="12.75" customHeight="1" x14ac:dyDescent="0.3">
      <c r="B62" s="212"/>
      <c r="C62" s="217"/>
      <c r="D62" s="217"/>
      <c r="E62" s="220"/>
      <c r="F62" s="217"/>
      <c r="G62" s="217"/>
      <c r="H62" s="217"/>
      <c r="I62" s="217"/>
      <c r="J62" s="217"/>
      <c r="K62" s="213"/>
    </row>
    <row r="63" spans="2:11" ht="15" customHeight="1" x14ac:dyDescent="0.3">
      <c r="B63" s="212"/>
      <c r="C63" s="217"/>
      <c r="D63" s="331" t="s">
        <v>814</v>
      </c>
      <c r="E63" s="331"/>
      <c r="F63" s="331"/>
      <c r="G63" s="331"/>
      <c r="H63" s="331"/>
      <c r="I63" s="331"/>
      <c r="J63" s="331"/>
      <c r="K63" s="213"/>
    </row>
    <row r="64" spans="2:11" ht="15" customHeight="1" x14ac:dyDescent="0.3">
      <c r="B64" s="212"/>
      <c r="C64" s="217"/>
      <c r="D64" s="332" t="s">
        <v>815</v>
      </c>
      <c r="E64" s="332"/>
      <c r="F64" s="332"/>
      <c r="G64" s="332"/>
      <c r="H64" s="332"/>
      <c r="I64" s="332"/>
      <c r="J64" s="332"/>
      <c r="K64" s="213"/>
    </row>
    <row r="65" spans="2:11" ht="15" customHeight="1" x14ac:dyDescent="0.3">
      <c r="B65" s="212"/>
      <c r="C65" s="217"/>
      <c r="D65" s="331" t="s">
        <v>816</v>
      </c>
      <c r="E65" s="331"/>
      <c r="F65" s="331"/>
      <c r="G65" s="331"/>
      <c r="H65" s="331"/>
      <c r="I65" s="331"/>
      <c r="J65" s="331"/>
      <c r="K65" s="213"/>
    </row>
    <row r="66" spans="2:11" ht="15" customHeight="1" x14ac:dyDescent="0.3">
      <c r="B66" s="212"/>
      <c r="C66" s="217"/>
      <c r="D66" s="331" t="s">
        <v>817</v>
      </c>
      <c r="E66" s="331"/>
      <c r="F66" s="331"/>
      <c r="G66" s="331"/>
      <c r="H66" s="331"/>
      <c r="I66" s="331"/>
      <c r="J66" s="331"/>
      <c r="K66" s="213"/>
    </row>
    <row r="67" spans="2:11" ht="15" customHeight="1" x14ac:dyDescent="0.3">
      <c r="B67" s="212"/>
      <c r="C67" s="217"/>
      <c r="D67" s="331" t="s">
        <v>818</v>
      </c>
      <c r="E67" s="331"/>
      <c r="F67" s="331"/>
      <c r="G67" s="331"/>
      <c r="H67" s="331"/>
      <c r="I67" s="331"/>
      <c r="J67" s="331"/>
      <c r="K67" s="213"/>
    </row>
    <row r="68" spans="2:11" ht="15" customHeight="1" x14ac:dyDescent="0.3">
      <c r="B68" s="212"/>
      <c r="C68" s="217"/>
      <c r="D68" s="331" t="s">
        <v>819</v>
      </c>
      <c r="E68" s="331"/>
      <c r="F68" s="331"/>
      <c r="G68" s="331"/>
      <c r="H68" s="331"/>
      <c r="I68" s="331"/>
      <c r="J68" s="331"/>
      <c r="K68" s="213"/>
    </row>
    <row r="69" spans="2:11" ht="12.75" customHeight="1" x14ac:dyDescent="0.3">
      <c r="B69" s="221"/>
      <c r="C69" s="222"/>
      <c r="D69" s="222"/>
      <c r="E69" s="222"/>
      <c r="F69" s="222"/>
      <c r="G69" s="222"/>
      <c r="H69" s="222"/>
      <c r="I69" s="222"/>
      <c r="J69" s="222"/>
      <c r="K69" s="223"/>
    </row>
    <row r="70" spans="2:11" ht="18.75" customHeight="1" x14ac:dyDescent="0.3">
      <c r="B70" s="224"/>
      <c r="C70" s="224"/>
      <c r="D70" s="224"/>
      <c r="E70" s="224"/>
      <c r="F70" s="224"/>
      <c r="G70" s="224"/>
      <c r="H70" s="224"/>
      <c r="I70" s="224"/>
      <c r="J70" s="224"/>
      <c r="K70" s="225"/>
    </row>
    <row r="71" spans="2:11" ht="18.75" customHeight="1" x14ac:dyDescent="0.3">
      <c r="B71" s="225"/>
      <c r="C71" s="225"/>
      <c r="D71" s="225"/>
      <c r="E71" s="225"/>
      <c r="F71" s="225"/>
      <c r="G71" s="225"/>
      <c r="H71" s="225"/>
      <c r="I71" s="225"/>
      <c r="J71" s="225"/>
      <c r="K71" s="225"/>
    </row>
    <row r="72" spans="2:11" ht="7.5" customHeight="1" x14ac:dyDescent="0.3">
      <c r="B72" s="226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ht="45" customHeight="1" x14ac:dyDescent="0.3">
      <c r="B73" s="229"/>
      <c r="C73" s="333" t="s">
        <v>755</v>
      </c>
      <c r="D73" s="333"/>
      <c r="E73" s="333"/>
      <c r="F73" s="333"/>
      <c r="G73" s="333"/>
      <c r="H73" s="333"/>
      <c r="I73" s="333"/>
      <c r="J73" s="333"/>
      <c r="K73" s="230"/>
    </row>
    <row r="74" spans="2:11" ht="17.25" customHeight="1" x14ac:dyDescent="0.3">
      <c r="B74" s="229"/>
      <c r="C74" s="231" t="s">
        <v>820</v>
      </c>
      <c r="D74" s="231"/>
      <c r="E74" s="231"/>
      <c r="F74" s="231" t="s">
        <v>821</v>
      </c>
      <c r="G74" s="232"/>
      <c r="H74" s="231" t="s">
        <v>119</v>
      </c>
      <c r="I74" s="231" t="s">
        <v>60</v>
      </c>
      <c r="J74" s="231" t="s">
        <v>822</v>
      </c>
      <c r="K74" s="230"/>
    </row>
    <row r="75" spans="2:11" ht="17.25" customHeight="1" x14ac:dyDescent="0.3">
      <c r="B75" s="229"/>
      <c r="C75" s="233" t="s">
        <v>823</v>
      </c>
      <c r="D75" s="233"/>
      <c r="E75" s="233"/>
      <c r="F75" s="234" t="s">
        <v>824</v>
      </c>
      <c r="G75" s="235"/>
      <c r="H75" s="233"/>
      <c r="I75" s="233"/>
      <c r="J75" s="233" t="s">
        <v>825</v>
      </c>
      <c r="K75" s="230"/>
    </row>
    <row r="76" spans="2:11" ht="5.25" customHeight="1" x14ac:dyDescent="0.3">
      <c r="B76" s="229"/>
      <c r="C76" s="236"/>
      <c r="D76" s="236"/>
      <c r="E76" s="236"/>
      <c r="F76" s="236"/>
      <c r="G76" s="237"/>
      <c r="H76" s="236"/>
      <c r="I76" s="236"/>
      <c r="J76" s="236"/>
      <c r="K76" s="230"/>
    </row>
    <row r="77" spans="2:11" ht="15" customHeight="1" x14ac:dyDescent="0.3">
      <c r="B77" s="229"/>
      <c r="C77" s="219" t="s">
        <v>56</v>
      </c>
      <c r="D77" s="236"/>
      <c r="E77" s="236"/>
      <c r="F77" s="238" t="s">
        <v>826</v>
      </c>
      <c r="G77" s="237"/>
      <c r="H77" s="219" t="s">
        <v>827</v>
      </c>
      <c r="I77" s="219" t="s">
        <v>828</v>
      </c>
      <c r="J77" s="219">
        <v>20</v>
      </c>
      <c r="K77" s="230"/>
    </row>
    <row r="78" spans="2:11" ht="15" customHeight="1" x14ac:dyDescent="0.3">
      <c r="B78" s="229"/>
      <c r="C78" s="219" t="s">
        <v>829</v>
      </c>
      <c r="D78" s="219"/>
      <c r="E78" s="219"/>
      <c r="F78" s="238" t="s">
        <v>826</v>
      </c>
      <c r="G78" s="237"/>
      <c r="H78" s="219" t="s">
        <v>830</v>
      </c>
      <c r="I78" s="219" t="s">
        <v>828</v>
      </c>
      <c r="J78" s="219">
        <v>120</v>
      </c>
      <c r="K78" s="230"/>
    </row>
    <row r="79" spans="2:11" ht="15" customHeight="1" x14ac:dyDescent="0.3">
      <c r="B79" s="239"/>
      <c r="C79" s="219" t="s">
        <v>831</v>
      </c>
      <c r="D79" s="219"/>
      <c r="E79" s="219"/>
      <c r="F79" s="238" t="s">
        <v>832</v>
      </c>
      <c r="G79" s="237"/>
      <c r="H79" s="219" t="s">
        <v>833</v>
      </c>
      <c r="I79" s="219" t="s">
        <v>828</v>
      </c>
      <c r="J79" s="219">
        <v>50</v>
      </c>
      <c r="K79" s="230"/>
    </row>
    <row r="80" spans="2:11" ht="15" customHeight="1" x14ac:dyDescent="0.3">
      <c r="B80" s="239"/>
      <c r="C80" s="219" t="s">
        <v>834</v>
      </c>
      <c r="D80" s="219"/>
      <c r="E80" s="219"/>
      <c r="F80" s="238" t="s">
        <v>826</v>
      </c>
      <c r="G80" s="237"/>
      <c r="H80" s="219" t="s">
        <v>835</v>
      </c>
      <c r="I80" s="219" t="s">
        <v>836</v>
      </c>
      <c r="J80" s="219"/>
      <c r="K80" s="230"/>
    </row>
    <row r="81" spans="2:11" ht="15" customHeight="1" x14ac:dyDescent="0.3">
      <c r="B81" s="239"/>
      <c r="C81" s="240" t="s">
        <v>837</v>
      </c>
      <c r="D81" s="240"/>
      <c r="E81" s="240"/>
      <c r="F81" s="241" t="s">
        <v>832</v>
      </c>
      <c r="G81" s="240"/>
      <c r="H81" s="240" t="s">
        <v>838</v>
      </c>
      <c r="I81" s="240" t="s">
        <v>828</v>
      </c>
      <c r="J81" s="240">
        <v>15</v>
      </c>
      <c r="K81" s="230"/>
    </row>
    <row r="82" spans="2:11" ht="15" customHeight="1" x14ac:dyDescent="0.3">
      <c r="B82" s="239"/>
      <c r="C82" s="240" t="s">
        <v>839</v>
      </c>
      <c r="D82" s="240"/>
      <c r="E82" s="240"/>
      <c r="F82" s="241" t="s">
        <v>832</v>
      </c>
      <c r="G82" s="240"/>
      <c r="H82" s="240" t="s">
        <v>840</v>
      </c>
      <c r="I82" s="240" t="s">
        <v>828</v>
      </c>
      <c r="J82" s="240">
        <v>15</v>
      </c>
      <c r="K82" s="230"/>
    </row>
    <row r="83" spans="2:11" ht="15" customHeight="1" x14ac:dyDescent="0.3">
      <c r="B83" s="239"/>
      <c r="C83" s="240" t="s">
        <v>841</v>
      </c>
      <c r="D83" s="240"/>
      <c r="E83" s="240"/>
      <c r="F83" s="241" t="s">
        <v>832</v>
      </c>
      <c r="G83" s="240"/>
      <c r="H83" s="240" t="s">
        <v>842</v>
      </c>
      <c r="I83" s="240" t="s">
        <v>828</v>
      </c>
      <c r="J83" s="240">
        <v>20</v>
      </c>
      <c r="K83" s="230"/>
    </row>
    <row r="84" spans="2:11" ht="15" customHeight="1" x14ac:dyDescent="0.3">
      <c r="B84" s="239"/>
      <c r="C84" s="240" t="s">
        <v>843</v>
      </c>
      <c r="D84" s="240"/>
      <c r="E84" s="240"/>
      <c r="F84" s="241" t="s">
        <v>832</v>
      </c>
      <c r="G84" s="240"/>
      <c r="H84" s="240" t="s">
        <v>844</v>
      </c>
      <c r="I84" s="240" t="s">
        <v>828</v>
      </c>
      <c r="J84" s="240">
        <v>20</v>
      </c>
      <c r="K84" s="230"/>
    </row>
    <row r="85" spans="2:11" ht="15" customHeight="1" x14ac:dyDescent="0.3">
      <c r="B85" s="239"/>
      <c r="C85" s="219" t="s">
        <v>845</v>
      </c>
      <c r="D85" s="219"/>
      <c r="E85" s="219"/>
      <c r="F85" s="238" t="s">
        <v>832</v>
      </c>
      <c r="G85" s="237"/>
      <c r="H85" s="219" t="s">
        <v>846</v>
      </c>
      <c r="I85" s="219" t="s">
        <v>828</v>
      </c>
      <c r="J85" s="219">
        <v>50</v>
      </c>
      <c r="K85" s="230"/>
    </row>
    <row r="86" spans="2:11" ht="15" customHeight="1" x14ac:dyDescent="0.3">
      <c r="B86" s="239"/>
      <c r="C86" s="219" t="s">
        <v>847</v>
      </c>
      <c r="D86" s="219"/>
      <c r="E86" s="219"/>
      <c r="F86" s="238" t="s">
        <v>832</v>
      </c>
      <c r="G86" s="237"/>
      <c r="H86" s="219" t="s">
        <v>848</v>
      </c>
      <c r="I86" s="219" t="s">
        <v>828</v>
      </c>
      <c r="J86" s="219">
        <v>20</v>
      </c>
      <c r="K86" s="230"/>
    </row>
    <row r="87" spans="2:11" ht="15" customHeight="1" x14ac:dyDescent="0.3">
      <c r="B87" s="239"/>
      <c r="C87" s="219" t="s">
        <v>849</v>
      </c>
      <c r="D87" s="219"/>
      <c r="E87" s="219"/>
      <c r="F87" s="238" t="s">
        <v>832</v>
      </c>
      <c r="G87" s="237"/>
      <c r="H87" s="219" t="s">
        <v>850</v>
      </c>
      <c r="I87" s="219" t="s">
        <v>828</v>
      </c>
      <c r="J87" s="219">
        <v>20</v>
      </c>
      <c r="K87" s="230"/>
    </row>
    <row r="88" spans="2:11" ht="15" customHeight="1" x14ac:dyDescent="0.3">
      <c r="B88" s="239"/>
      <c r="C88" s="219" t="s">
        <v>851</v>
      </c>
      <c r="D88" s="219"/>
      <c r="E88" s="219"/>
      <c r="F88" s="238" t="s">
        <v>832</v>
      </c>
      <c r="G88" s="237"/>
      <c r="H88" s="219" t="s">
        <v>852</v>
      </c>
      <c r="I88" s="219" t="s">
        <v>828</v>
      </c>
      <c r="J88" s="219">
        <v>50</v>
      </c>
      <c r="K88" s="230"/>
    </row>
    <row r="89" spans="2:11" ht="15" customHeight="1" x14ac:dyDescent="0.3">
      <c r="B89" s="239"/>
      <c r="C89" s="219" t="s">
        <v>853</v>
      </c>
      <c r="D89" s="219"/>
      <c r="E89" s="219"/>
      <c r="F89" s="238" t="s">
        <v>832</v>
      </c>
      <c r="G89" s="237"/>
      <c r="H89" s="219" t="s">
        <v>853</v>
      </c>
      <c r="I89" s="219" t="s">
        <v>828</v>
      </c>
      <c r="J89" s="219">
        <v>50</v>
      </c>
      <c r="K89" s="230"/>
    </row>
    <row r="90" spans="2:11" ht="15" customHeight="1" x14ac:dyDescent="0.3">
      <c r="B90" s="239"/>
      <c r="C90" s="219" t="s">
        <v>125</v>
      </c>
      <c r="D90" s="219"/>
      <c r="E90" s="219"/>
      <c r="F90" s="238" t="s">
        <v>832</v>
      </c>
      <c r="G90" s="237"/>
      <c r="H90" s="219" t="s">
        <v>854</v>
      </c>
      <c r="I90" s="219" t="s">
        <v>828</v>
      </c>
      <c r="J90" s="219">
        <v>255</v>
      </c>
      <c r="K90" s="230"/>
    </row>
    <row r="91" spans="2:11" ht="15" customHeight="1" x14ac:dyDescent="0.3">
      <c r="B91" s="239"/>
      <c r="C91" s="219" t="s">
        <v>855</v>
      </c>
      <c r="D91" s="219"/>
      <c r="E91" s="219"/>
      <c r="F91" s="238" t="s">
        <v>826</v>
      </c>
      <c r="G91" s="237"/>
      <c r="H91" s="219" t="s">
        <v>856</v>
      </c>
      <c r="I91" s="219" t="s">
        <v>857</v>
      </c>
      <c r="J91" s="219"/>
      <c r="K91" s="230"/>
    </row>
    <row r="92" spans="2:11" ht="15" customHeight="1" x14ac:dyDescent="0.3">
      <c r="B92" s="239"/>
      <c r="C92" s="219" t="s">
        <v>858</v>
      </c>
      <c r="D92" s="219"/>
      <c r="E92" s="219"/>
      <c r="F92" s="238" t="s">
        <v>826</v>
      </c>
      <c r="G92" s="237"/>
      <c r="H92" s="219" t="s">
        <v>859</v>
      </c>
      <c r="I92" s="219" t="s">
        <v>860</v>
      </c>
      <c r="J92" s="219"/>
      <c r="K92" s="230"/>
    </row>
    <row r="93" spans="2:11" ht="15" customHeight="1" x14ac:dyDescent="0.3">
      <c r="B93" s="239"/>
      <c r="C93" s="219" t="s">
        <v>861</v>
      </c>
      <c r="D93" s="219"/>
      <c r="E93" s="219"/>
      <c r="F93" s="238" t="s">
        <v>826</v>
      </c>
      <c r="G93" s="237"/>
      <c r="H93" s="219" t="s">
        <v>861</v>
      </c>
      <c r="I93" s="219" t="s">
        <v>860</v>
      </c>
      <c r="J93" s="219"/>
      <c r="K93" s="230"/>
    </row>
    <row r="94" spans="2:11" ht="15" customHeight="1" x14ac:dyDescent="0.3">
      <c r="B94" s="239"/>
      <c r="C94" s="219" t="s">
        <v>41</v>
      </c>
      <c r="D94" s="219"/>
      <c r="E94" s="219"/>
      <c r="F94" s="238" t="s">
        <v>826</v>
      </c>
      <c r="G94" s="237"/>
      <c r="H94" s="219" t="s">
        <v>862</v>
      </c>
      <c r="I94" s="219" t="s">
        <v>860</v>
      </c>
      <c r="J94" s="219"/>
      <c r="K94" s="230"/>
    </row>
    <row r="95" spans="2:11" ht="15" customHeight="1" x14ac:dyDescent="0.3">
      <c r="B95" s="239"/>
      <c r="C95" s="219" t="s">
        <v>51</v>
      </c>
      <c r="D95" s="219"/>
      <c r="E95" s="219"/>
      <c r="F95" s="238" t="s">
        <v>826</v>
      </c>
      <c r="G95" s="237"/>
      <c r="H95" s="219" t="s">
        <v>863</v>
      </c>
      <c r="I95" s="219" t="s">
        <v>860</v>
      </c>
      <c r="J95" s="219"/>
      <c r="K95" s="230"/>
    </row>
    <row r="96" spans="2:11" ht="15" customHeight="1" x14ac:dyDescent="0.3">
      <c r="B96" s="242"/>
      <c r="C96" s="243"/>
      <c r="D96" s="243"/>
      <c r="E96" s="243"/>
      <c r="F96" s="243"/>
      <c r="G96" s="243"/>
      <c r="H96" s="243"/>
      <c r="I96" s="243"/>
      <c r="J96" s="243"/>
      <c r="K96" s="244"/>
    </row>
    <row r="97" spans="2:11" ht="18.75" customHeight="1" x14ac:dyDescent="0.3">
      <c r="B97" s="245"/>
      <c r="C97" s="246"/>
      <c r="D97" s="246"/>
      <c r="E97" s="246"/>
      <c r="F97" s="246"/>
      <c r="G97" s="246"/>
      <c r="H97" s="246"/>
      <c r="I97" s="246"/>
      <c r="J97" s="246"/>
      <c r="K97" s="245"/>
    </row>
    <row r="98" spans="2:11" ht="18.75" customHeight="1" x14ac:dyDescent="0.3">
      <c r="B98" s="225"/>
      <c r="C98" s="225"/>
      <c r="D98" s="225"/>
      <c r="E98" s="225"/>
      <c r="F98" s="225"/>
      <c r="G98" s="225"/>
      <c r="H98" s="225"/>
      <c r="I98" s="225"/>
      <c r="J98" s="225"/>
      <c r="K98" s="225"/>
    </row>
    <row r="99" spans="2:11" ht="7.5" customHeight="1" x14ac:dyDescent="0.3">
      <c r="B99" s="226"/>
      <c r="C99" s="227"/>
      <c r="D99" s="227"/>
      <c r="E99" s="227"/>
      <c r="F99" s="227"/>
      <c r="G99" s="227"/>
      <c r="H99" s="227"/>
      <c r="I99" s="227"/>
      <c r="J99" s="227"/>
      <c r="K99" s="228"/>
    </row>
    <row r="100" spans="2:11" ht="45" customHeight="1" x14ac:dyDescent="0.3">
      <c r="B100" s="229"/>
      <c r="C100" s="333" t="s">
        <v>864</v>
      </c>
      <c r="D100" s="333"/>
      <c r="E100" s="333"/>
      <c r="F100" s="333"/>
      <c r="G100" s="333"/>
      <c r="H100" s="333"/>
      <c r="I100" s="333"/>
      <c r="J100" s="333"/>
      <c r="K100" s="230"/>
    </row>
    <row r="101" spans="2:11" ht="17.25" customHeight="1" x14ac:dyDescent="0.3">
      <c r="B101" s="229"/>
      <c r="C101" s="231" t="s">
        <v>820</v>
      </c>
      <c r="D101" s="231"/>
      <c r="E101" s="231"/>
      <c r="F101" s="231" t="s">
        <v>821</v>
      </c>
      <c r="G101" s="232"/>
      <c r="H101" s="231" t="s">
        <v>119</v>
      </c>
      <c r="I101" s="231" t="s">
        <v>60</v>
      </c>
      <c r="J101" s="231" t="s">
        <v>822</v>
      </c>
      <c r="K101" s="230"/>
    </row>
    <row r="102" spans="2:11" ht="17.25" customHeight="1" x14ac:dyDescent="0.3">
      <c r="B102" s="229"/>
      <c r="C102" s="233" t="s">
        <v>823</v>
      </c>
      <c r="D102" s="233"/>
      <c r="E102" s="233"/>
      <c r="F102" s="234" t="s">
        <v>824</v>
      </c>
      <c r="G102" s="235"/>
      <c r="H102" s="233"/>
      <c r="I102" s="233"/>
      <c r="J102" s="233" t="s">
        <v>825</v>
      </c>
      <c r="K102" s="230"/>
    </row>
    <row r="103" spans="2:11" ht="5.25" customHeight="1" x14ac:dyDescent="0.3">
      <c r="B103" s="229"/>
      <c r="C103" s="231"/>
      <c r="D103" s="231"/>
      <c r="E103" s="231"/>
      <c r="F103" s="231"/>
      <c r="G103" s="247"/>
      <c r="H103" s="231"/>
      <c r="I103" s="231"/>
      <c r="J103" s="231"/>
      <c r="K103" s="230"/>
    </row>
    <row r="104" spans="2:11" ht="15" customHeight="1" x14ac:dyDescent="0.3">
      <c r="B104" s="229"/>
      <c r="C104" s="219" t="s">
        <v>56</v>
      </c>
      <c r="D104" s="236"/>
      <c r="E104" s="236"/>
      <c r="F104" s="238" t="s">
        <v>826</v>
      </c>
      <c r="G104" s="247"/>
      <c r="H104" s="219" t="s">
        <v>865</v>
      </c>
      <c r="I104" s="219" t="s">
        <v>828</v>
      </c>
      <c r="J104" s="219">
        <v>20</v>
      </c>
      <c r="K104" s="230"/>
    </row>
    <row r="105" spans="2:11" ht="15" customHeight="1" x14ac:dyDescent="0.3">
      <c r="B105" s="229"/>
      <c r="C105" s="219" t="s">
        <v>829</v>
      </c>
      <c r="D105" s="219"/>
      <c r="E105" s="219"/>
      <c r="F105" s="238" t="s">
        <v>826</v>
      </c>
      <c r="G105" s="219"/>
      <c r="H105" s="219" t="s">
        <v>865</v>
      </c>
      <c r="I105" s="219" t="s">
        <v>828</v>
      </c>
      <c r="J105" s="219">
        <v>120</v>
      </c>
      <c r="K105" s="230"/>
    </row>
    <row r="106" spans="2:11" ht="15" customHeight="1" x14ac:dyDescent="0.3">
      <c r="B106" s="239"/>
      <c r="C106" s="219" t="s">
        <v>831</v>
      </c>
      <c r="D106" s="219"/>
      <c r="E106" s="219"/>
      <c r="F106" s="238" t="s">
        <v>832</v>
      </c>
      <c r="G106" s="219"/>
      <c r="H106" s="219" t="s">
        <v>865</v>
      </c>
      <c r="I106" s="219" t="s">
        <v>828</v>
      </c>
      <c r="J106" s="219">
        <v>50</v>
      </c>
      <c r="K106" s="230"/>
    </row>
    <row r="107" spans="2:11" ht="15" customHeight="1" x14ac:dyDescent="0.3">
      <c r="B107" s="239"/>
      <c r="C107" s="219" t="s">
        <v>834</v>
      </c>
      <c r="D107" s="219"/>
      <c r="E107" s="219"/>
      <c r="F107" s="238" t="s">
        <v>826</v>
      </c>
      <c r="G107" s="219"/>
      <c r="H107" s="219" t="s">
        <v>865</v>
      </c>
      <c r="I107" s="219" t="s">
        <v>836</v>
      </c>
      <c r="J107" s="219"/>
      <c r="K107" s="230"/>
    </row>
    <row r="108" spans="2:11" ht="15" customHeight="1" x14ac:dyDescent="0.3">
      <c r="B108" s="239"/>
      <c r="C108" s="219" t="s">
        <v>845</v>
      </c>
      <c r="D108" s="219"/>
      <c r="E108" s="219"/>
      <c r="F108" s="238" t="s">
        <v>832</v>
      </c>
      <c r="G108" s="219"/>
      <c r="H108" s="219" t="s">
        <v>865</v>
      </c>
      <c r="I108" s="219" t="s">
        <v>828</v>
      </c>
      <c r="J108" s="219">
        <v>50</v>
      </c>
      <c r="K108" s="230"/>
    </row>
    <row r="109" spans="2:11" ht="15" customHeight="1" x14ac:dyDescent="0.3">
      <c r="B109" s="239"/>
      <c r="C109" s="219" t="s">
        <v>853</v>
      </c>
      <c r="D109" s="219"/>
      <c r="E109" s="219"/>
      <c r="F109" s="238" t="s">
        <v>832</v>
      </c>
      <c r="G109" s="219"/>
      <c r="H109" s="219" t="s">
        <v>865</v>
      </c>
      <c r="I109" s="219" t="s">
        <v>828</v>
      </c>
      <c r="J109" s="219">
        <v>50</v>
      </c>
      <c r="K109" s="230"/>
    </row>
    <row r="110" spans="2:11" ht="15" customHeight="1" x14ac:dyDescent="0.3">
      <c r="B110" s="239"/>
      <c r="C110" s="219" t="s">
        <v>851</v>
      </c>
      <c r="D110" s="219"/>
      <c r="E110" s="219"/>
      <c r="F110" s="238" t="s">
        <v>832</v>
      </c>
      <c r="G110" s="219"/>
      <c r="H110" s="219" t="s">
        <v>865</v>
      </c>
      <c r="I110" s="219" t="s">
        <v>828</v>
      </c>
      <c r="J110" s="219">
        <v>50</v>
      </c>
      <c r="K110" s="230"/>
    </row>
    <row r="111" spans="2:11" ht="15" customHeight="1" x14ac:dyDescent="0.3">
      <c r="B111" s="239"/>
      <c r="C111" s="219" t="s">
        <v>56</v>
      </c>
      <c r="D111" s="219"/>
      <c r="E111" s="219"/>
      <c r="F111" s="238" t="s">
        <v>826</v>
      </c>
      <c r="G111" s="219"/>
      <c r="H111" s="219" t="s">
        <v>866</v>
      </c>
      <c r="I111" s="219" t="s">
        <v>828</v>
      </c>
      <c r="J111" s="219">
        <v>20</v>
      </c>
      <c r="K111" s="230"/>
    </row>
    <row r="112" spans="2:11" ht="15" customHeight="1" x14ac:dyDescent="0.3">
      <c r="B112" s="239"/>
      <c r="C112" s="219" t="s">
        <v>867</v>
      </c>
      <c r="D112" s="219"/>
      <c r="E112" s="219"/>
      <c r="F112" s="238" t="s">
        <v>826</v>
      </c>
      <c r="G112" s="219"/>
      <c r="H112" s="219" t="s">
        <v>868</v>
      </c>
      <c r="I112" s="219" t="s">
        <v>828</v>
      </c>
      <c r="J112" s="219">
        <v>120</v>
      </c>
      <c r="K112" s="230"/>
    </row>
    <row r="113" spans="2:11" ht="15" customHeight="1" x14ac:dyDescent="0.3">
      <c r="B113" s="239"/>
      <c r="C113" s="219" t="s">
        <v>41</v>
      </c>
      <c r="D113" s="219"/>
      <c r="E113" s="219"/>
      <c r="F113" s="238" t="s">
        <v>826</v>
      </c>
      <c r="G113" s="219"/>
      <c r="H113" s="219" t="s">
        <v>869</v>
      </c>
      <c r="I113" s="219" t="s">
        <v>860</v>
      </c>
      <c r="J113" s="219"/>
      <c r="K113" s="230"/>
    </row>
    <row r="114" spans="2:11" ht="15" customHeight="1" x14ac:dyDescent="0.3">
      <c r="B114" s="239"/>
      <c r="C114" s="219" t="s">
        <v>51</v>
      </c>
      <c r="D114" s="219"/>
      <c r="E114" s="219"/>
      <c r="F114" s="238" t="s">
        <v>826</v>
      </c>
      <c r="G114" s="219"/>
      <c r="H114" s="219" t="s">
        <v>870</v>
      </c>
      <c r="I114" s="219" t="s">
        <v>860</v>
      </c>
      <c r="J114" s="219"/>
      <c r="K114" s="230"/>
    </row>
    <row r="115" spans="2:11" ht="15" customHeight="1" x14ac:dyDescent="0.3">
      <c r="B115" s="239"/>
      <c r="C115" s="219" t="s">
        <v>60</v>
      </c>
      <c r="D115" s="219"/>
      <c r="E115" s="219"/>
      <c r="F115" s="238" t="s">
        <v>826</v>
      </c>
      <c r="G115" s="219"/>
      <c r="H115" s="219" t="s">
        <v>871</v>
      </c>
      <c r="I115" s="219" t="s">
        <v>872</v>
      </c>
      <c r="J115" s="219"/>
      <c r="K115" s="230"/>
    </row>
    <row r="116" spans="2:11" ht="15" customHeight="1" x14ac:dyDescent="0.3">
      <c r="B116" s="242"/>
      <c r="C116" s="248"/>
      <c r="D116" s="248"/>
      <c r="E116" s="248"/>
      <c r="F116" s="248"/>
      <c r="G116" s="248"/>
      <c r="H116" s="248"/>
      <c r="I116" s="248"/>
      <c r="J116" s="248"/>
      <c r="K116" s="244"/>
    </row>
    <row r="117" spans="2:11" ht="18.75" customHeight="1" x14ac:dyDescent="0.3">
      <c r="B117" s="249"/>
      <c r="C117" s="215"/>
      <c r="D117" s="215"/>
      <c r="E117" s="215"/>
      <c r="F117" s="250"/>
      <c r="G117" s="215"/>
      <c r="H117" s="215"/>
      <c r="I117" s="215"/>
      <c r="J117" s="215"/>
      <c r="K117" s="249"/>
    </row>
    <row r="118" spans="2:11" ht="18.75" customHeight="1" x14ac:dyDescent="0.3"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</row>
    <row r="119" spans="2:11" ht="7.5" customHeight="1" x14ac:dyDescent="0.3">
      <c r="B119" s="251"/>
      <c r="C119" s="252"/>
      <c r="D119" s="252"/>
      <c r="E119" s="252"/>
      <c r="F119" s="252"/>
      <c r="G119" s="252"/>
      <c r="H119" s="252"/>
      <c r="I119" s="252"/>
      <c r="J119" s="252"/>
      <c r="K119" s="253"/>
    </row>
    <row r="120" spans="2:11" ht="45" customHeight="1" x14ac:dyDescent="0.3">
      <c r="B120" s="254"/>
      <c r="C120" s="329" t="s">
        <v>873</v>
      </c>
      <c r="D120" s="329"/>
      <c r="E120" s="329"/>
      <c r="F120" s="329"/>
      <c r="G120" s="329"/>
      <c r="H120" s="329"/>
      <c r="I120" s="329"/>
      <c r="J120" s="329"/>
      <c r="K120" s="255"/>
    </row>
    <row r="121" spans="2:11" ht="17.25" customHeight="1" x14ac:dyDescent="0.3">
      <c r="B121" s="256"/>
      <c r="C121" s="231" t="s">
        <v>820</v>
      </c>
      <c r="D121" s="231"/>
      <c r="E121" s="231"/>
      <c r="F121" s="231" t="s">
        <v>821</v>
      </c>
      <c r="G121" s="232"/>
      <c r="H121" s="231" t="s">
        <v>119</v>
      </c>
      <c r="I121" s="231" t="s">
        <v>60</v>
      </c>
      <c r="J121" s="231" t="s">
        <v>822</v>
      </c>
      <c r="K121" s="257"/>
    </row>
    <row r="122" spans="2:11" ht="17.25" customHeight="1" x14ac:dyDescent="0.3">
      <c r="B122" s="256"/>
      <c r="C122" s="233" t="s">
        <v>823</v>
      </c>
      <c r="D122" s="233"/>
      <c r="E122" s="233"/>
      <c r="F122" s="234" t="s">
        <v>824</v>
      </c>
      <c r="G122" s="235"/>
      <c r="H122" s="233"/>
      <c r="I122" s="233"/>
      <c r="J122" s="233" t="s">
        <v>825</v>
      </c>
      <c r="K122" s="257"/>
    </row>
    <row r="123" spans="2:11" ht="5.25" customHeight="1" x14ac:dyDescent="0.3">
      <c r="B123" s="258"/>
      <c r="C123" s="236"/>
      <c r="D123" s="236"/>
      <c r="E123" s="236"/>
      <c r="F123" s="236"/>
      <c r="G123" s="219"/>
      <c r="H123" s="236"/>
      <c r="I123" s="236"/>
      <c r="J123" s="236"/>
      <c r="K123" s="259"/>
    </row>
    <row r="124" spans="2:11" ht="15" customHeight="1" x14ac:dyDescent="0.3">
      <c r="B124" s="258"/>
      <c r="C124" s="219" t="s">
        <v>829</v>
      </c>
      <c r="D124" s="236"/>
      <c r="E124" s="236"/>
      <c r="F124" s="238" t="s">
        <v>826</v>
      </c>
      <c r="G124" s="219"/>
      <c r="H124" s="219" t="s">
        <v>865</v>
      </c>
      <c r="I124" s="219" t="s">
        <v>828</v>
      </c>
      <c r="J124" s="219">
        <v>120</v>
      </c>
      <c r="K124" s="260"/>
    </row>
    <row r="125" spans="2:11" ht="15" customHeight="1" x14ac:dyDescent="0.3">
      <c r="B125" s="258"/>
      <c r="C125" s="219" t="s">
        <v>874</v>
      </c>
      <c r="D125" s="219"/>
      <c r="E125" s="219"/>
      <c r="F125" s="238" t="s">
        <v>826</v>
      </c>
      <c r="G125" s="219"/>
      <c r="H125" s="219" t="s">
        <v>875</v>
      </c>
      <c r="I125" s="219" t="s">
        <v>828</v>
      </c>
      <c r="J125" s="219" t="s">
        <v>876</v>
      </c>
      <c r="K125" s="260"/>
    </row>
    <row r="126" spans="2:11" ht="15" customHeight="1" x14ac:dyDescent="0.3">
      <c r="B126" s="258"/>
      <c r="C126" s="219" t="s">
        <v>775</v>
      </c>
      <c r="D126" s="219"/>
      <c r="E126" s="219"/>
      <c r="F126" s="238" t="s">
        <v>826</v>
      </c>
      <c r="G126" s="219"/>
      <c r="H126" s="219" t="s">
        <v>877</v>
      </c>
      <c r="I126" s="219" t="s">
        <v>828</v>
      </c>
      <c r="J126" s="219" t="s">
        <v>876</v>
      </c>
      <c r="K126" s="260"/>
    </row>
    <row r="127" spans="2:11" ht="15" customHeight="1" x14ac:dyDescent="0.3">
      <c r="B127" s="258"/>
      <c r="C127" s="219" t="s">
        <v>837</v>
      </c>
      <c r="D127" s="219"/>
      <c r="E127" s="219"/>
      <c r="F127" s="238" t="s">
        <v>832</v>
      </c>
      <c r="G127" s="219"/>
      <c r="H127" s="219" t="s">
        <v>838</v>
      </c>
      <c r="I127" s="219" t="s">
        <v>828</v>
      </c>
      <c r="J127" s="219">
        <v>15</v>
      </c>
      <c r="K127" s="260"/>
    </row>
    <row r="128" spans="2:11" ht="15" customHeight="1" x14ac:dyDescent="0.3">
      <c r="B128" s="258"/>
      <c r="C128" s="240" t="s">
        <v>839</v>
      </c>
      <c r="D128" s="240"/>
      <c r="E128" s="240"/>
      <c r="F128" s="241" t="s">
        <v>832</v>
      </c>
      <c r="G128" s="240"/>
      <c r="H128" s="240" t="s">
        <v>840</v>
      </c>
      <c r="I128" s="240" t="s">
        <v>828</v>
      </c>
      <c r="J128" s="240">
        <v>15</v>
      </c>
      <c r="K128" s="260"/>
    </row>
    <row r="129" spans="2:11" ht="15" customHeight="1" x14ac:dyDescent="0.3">
      <c r="B129" s="258"/>
      <c r="C129" s="240" t="s">
        <v>841</v>
      </c>
      <c r="D129" s="240"/>
      <c r="E129" s="240"/>
      <c r="F129" s="241" t="s">
        <v>832</v>
      </c>
      <c r="G129" s="240"/>
      <c r="H129" s="240" t="s">
        <v>842</v>
      </c>
      <c r="I129" s="240" t="s">
        <v>828</v>
      </c>
      <c r="J129" s="240">
        <v>20</v>
      </c>
      <c r="K129" s="260"/>
    </row>
    <row r="130" spans="2:11" ht="15" customHeight="1" x14ac:dyDescent="0.3">
      <c r="B130" s="258"/>
      <c r="C130" s="240" t="s">
        <v>843</v>
      </c>
      <c r="D130" s="240"/>
      <c r="E130" s="240"/>
      <c r="F130" s="241" t="s">
        <v>832</v>
      </c>
      <c r="G130" s="240"/>
      <c r="H130" s="240" t="s">
        <v>844</v>
      </c>
      <c r="I130" s="240" t="s">
        <v>828</v>
      </c>
      <c r="J130" s="240">
        <v>20</v>
      </c>
      <c r="K130" s="260"/>
    </row>
    <row r="131" spans="2:11" ht="15" customHeight="1" x14ac:dyDescent="0.3">
      <c r="B131" s="258"/>
      <c r="C131" s="219" t="s">
        <v>831</v>
      </c>
      <c r="D131" s="219"/>
      <c r="E131" s="219"/>
      <c r="F131" s="238" t="s">
        <v>832</v>
      </c>
      <c r="G131" s="219"/>
      <c r="H131" s="219" t="s">
        <v>865</v>
      </c>
      <c r="I131" s="219" t="s">
        <v>828</v>
      </c>
      <c r="J131" s="219">
        <v>50</v>
      </c>
      <c r="K131" s="260"/>
    </row>
    <row r="132" spans="2:11" ht="15" customHeight="1" x14ac:dyDescent="0.3">
      <c r="B132" s="258"/>
      <c r="C132" s="219" t="s">
        <v>845</v>
      </c>
      <c r="D132" s="219"/>
      <c r="E132" s="219"/>
      <c r="F132" s="238" t="s">
        <v>832</v>
      </c>
      <c r="G132" s="219"/>
      <c r="H132" s="219" t="s">
        <v>865</v>
      </c>
      <c r="I132" s="219" t="s">
        <v>828</v>
      </c>
      <c r="J132" s="219">
        <v>50</v>
      </c>
      <c r="K132" s="260"/>
    </row>
    <row r="133" spans="2:11" ht="15" customHeight="1" x14ac:dyDescent="0.3">
      <c r="B133" s="258"/>
      <c r="C133" s="219" t="s">
        <v>851</v>
      </c>
      <c r="D133" s="219"/>
      <c r="E133" s="219"/>
      <c r="F133" s="238" t="s">
        <v>832</v>
      </c>
      <c r="G133" s="219"/>
      <c r="H133" s="219" t="s">
        <v>865</v>
      </c>
      <c r="I133" s="219" t="s">
        <v>828</v>
      </c>
      <c r="J133" s="219">
        <v>50</v>
      </c>
      <c r="K133" s="260"/>
    </row>
    <row r="134" spans="2:11" ht="15" customHeight="1" x14ac:dyDescent="0.3">
      <c r="B134" s="258"/>
      <c r="C134" s="219" t="s">
        <v>853</v>
      </c>
      <c r="D134" s="219"/>
      <c r="E134" s="219"/>
      <c r="F134" s="238" t="s">
        <v>832</v>
      </c>
      <c r="G134" s="219"/>
      <c r="H134" s="219" t="s">
        <v>865</v>
      </c>
      <c r="I134" s="219" t="s">
        <v>828</v>
      </c>
      <c r="J134" s="219">
        <v>50</v>
      </c>
      <c r="K134" s="260"/>
    </row>
    <row r="135" spans="2:11" ht="15" customHeight="1" x14ac:dyDescent="0.3">
      <c r="B135" s="258"/>
      <c r="C135" s="219" t="s">
        <v>125</v>
      </c>
      <c r="D135" s="219"/>
      <c r="E135" s="219"/>
      <c r="F135" s="238" t="s">
        <v>832</v>
      </c>
      <c r="G135" s="219"/>
      <c r="H135" s="219" t="s">
        <v>878</v>
      </c>
      <c r="I135" s="219" t="s">
        <v>828</v>
      </c>
      <c r="J135" s="219">
        <v>255</v>
      </c>
      <c r="K135" s="260"/>
    </row>
    <row r="136" spans="2:11" ht="15" customHeight="1" x14ac:dyDescent="0.3">
      <c r="B136" s="258"/>
      <c r="C136" s="219" t="s">
        <v>855</v>
      </c>
      <c r="D136" s="219"/>
      <c r="E136" s="219"/>
      <c r="F136" s="238" t="s">
        <v>826</v>
      </c>
      <c r="G136" s="219"/>
      <c r="H136" s="219" t="s">
        <v>879</v>
      </c>
      <c r="I136" s="219" t="s">
        <v>857</v>
      </c>
      <c r="J136" s="219"/>
      <c r="K136" s="260"/>
    </row>
    <row r="137" spans="2:11" ht="15" customHeight="1" x14ac:dyDescent="0.3">
      <c r="B137" s="258"/>
      <c r="C137" s="219" t="s">
        <v>858</v>
      </c>
      <c r="D137" s="219"/>
      <c r="E137" s="219"/>
      <c r="F137" s="238" t="s">
        <v>826</v>
      </c>
      <c r="G137" s="219"/>
      <c r="H137" s="219" t="s">
        <v>880</v>
      </c>
      <c r="I137" s="219" t="s">
        <v>860</v>
      </c>
      <c r="J137" s="219"/>
      <c r="K137" s="260"/>
    </row>
    <row r="138" spans="2:11" ht="15" customHeight="1" x14ac:dyDescent="0.3">
      <c r="B138" s="258"/>
      <c r="C138" s="219" t="s">
        <v>861</v>
      </c>
      <c r="D138" s="219"/>
      <c r="E138" s="219"/>
      <c r="F138" s="238" t="s">
        <v>826</v>
      </c>
      <c r="G138" s="219"/>
      <c r="H138" s="219" t="s">
        <v>861</v>
      </c>
      <c r="I138" s="219" t="s">
        <v>860</v>
      </c>
      <c r="J138" s="219"/>
      <c r="K138" s="260"/>
    </row>
    <row r="139" spans="2:11" ht="15" customHeight="1" x14ac:dyDescent="0.3">
      <c r="B139" s="258"/>
      <c r="C139" s="219" t="s">
        <v>41</v>
      </c>
      <c r="D139" s="219"/>
      <c r="E139" s="219"/>
      <c r="F139" s="238" t="s">
        <v>826</v>
      </c>
      <c r="G139" s="219"/>
      <c r="H139" s="219" t="s">
        <v>881</v>
      </c>
      <c r="I139" s="219" t="s">
        <v>860</v>
      </c>
      <c r="J139" s="219"/>
      <c r="K139" s="260"/>
    </row>
    <row r="140" spans="2:11" ht="15" customHeight="1" x14ac:dyDescent="0.3">
      <c r="B140" s="258"/>
      <c r="C140" s="219" t="s">
        <v>882</v>
      </c>
      <c r="D140" s="219"/>
      <c r="E140" s="219"/>
      <c r="F140" s="238" t="s">
        <v>826</v>
      </c>
      <c r="G140" s="219"/>
      <c r="H140" s="219" t="s">
        <v>883</v>
      </c>
      <c r="I140" s="219" t="s">
        <v>860</v>
      </c>
      <c r="J140" s="219"/>
      <c r="K140" s="260"/>
    </row>
    <row r="141" spans="2:11" ht="15" customHeight="1" x14ac:dyDescent="0.3">
      <c r="B141" s="261"/>
      <c r="C141" s="262"/>
      <c r="D141" s="262"/>
      <c r="E141" s="262"/>
      <c r="F141" s="262"/>
      <c r="G141" s="262"/>
      <c r="H141" s="262"/>
      <c r="I141" s="262"/>
      <c r="J141" s="262"/>
      <c r="K141" s="263"/>
    </row>
    <row r="142" spans="2:11" ht="18.75" customHeight="1" x14ac:dyDescent="0.3">
      <c r="B142" s="215"/>
      <c r="C142" s="215"/>
      <c r="D142" s="215"/>
      <c r="E142" s="215"/>
      <c r="F142" s="250"/>
      <c r="G142" s="215"/>
      <c r="H142" s="215"/>
      <c r="I142" s="215"/>
      <c r="J142" s="215"/>
      <c r="K142" s="215"/>
    </row>
    <row r="143" spans="2:11" ht="18.75" customHeight="1" x14ac:dyDescent="0.3">
      <c r="B143" s="225"/>
      <c r="C143" s="225"/>
      <c r="D143" s="225"/>
      <c r="E143" s="225"/>
      <c r="F143" s="225"/>
      <c r="G143" s="225"/>
      <c r="H143" s="225"/>
      <c r="I143" s="225"/>
      <c r="J143" s="225"/>
      <c r="K143" s="225"/>
    </row>
    <row r="144" spans="2:11" ht="7.5" customHeight="1" x14ac:dyDescent="0.3">
      <c r="B144" s="226"/>
      <c r="C144" s="227"/>
      <c r="D144" s="227"/>
      <c r="E144" s="227"/>
      <c r="F144" s="227"/>
      <c r="G144" s="227"/>
      <c r="H144" s="227"/>
      <c r="I144" s="227"/>
      <c r="J144" s="227"/>
      <c r="K144" s="228"/>
    </row>
    <row r="145" spans="2:11" ht="45" customHeight="1" x14ac:dyDescent="0.3">
      <c r="B145" s="229"/>
      <c r="C145" s="333" t="s">
        <v>884</v>
      </c>
      <c r="D145" s="333"/>
      <c r="E145" s="333"/>
      <c r="F145" s="333"/>
      <c r="G145" s="333"/>
      <c r="H145" s="333"/>
      <c r="I145" s="333"/>
      <c r="J145" s="333"/>
      <c r="K145" s="230"/>
    </row>
    <row r="146" spans="2:11" ht="17.25" customHeight="1" x14ac:dyDescent="0.3">
      <c r="B146" s="229"/>
      <c r="C146" s="231" t="s">
        <v>820</v>
      </c>
      <c r="D146" s="231"/>
      <c r="E146" s="231"/>
      <c r="F146" s="231" t="s">
        <v>821</v>
      </c>
      <c r="G146" s="232"/>
      <c r="H146" s="231" t="s">
        <v>119</v>
      </c>
      <c r="I146" s="231" t="s">
        <v>60</v>
      </c>
      <c r="J146" s="231" t="s">
        <v>822</v>
      </c>
      <c r="K146" s="230"/>
    </row>
    <row r="147" spans="2:11" ht="17.25" customHeight="1" x14ac:dyDescent="0.3">
      <c r="B147" s="229"/>
      <c r="C147" s="233" t="s">
        <v>823</v>
      </c>
      <c r="D147" s="233"/>
      <c r="E147" s="233"/>
      <c r="F147" s="234" t="s">
        <v>824</v>
      </c>
      <c r="G147" s="235"/>
      <c r="H147" s="233"/>
      <c r="I147" s="233"/>
      <c r="J147" s="233" t="s">
        <v>825</v>
      </c>
      <c r="K147" s="230"/>
    </row>
    <row r="148" spans="2:11" ht="5.25" customHeight="1" x14ac:dyDescent="0.3">
      <c r="B148" s="239"/>
      <c r="C148" s="236"/>
      <c r="D148" s="236"/>
      <c r="E148" s="236"/>
      <c r="F148" s="236"/>
      <c r="G148" s="237"/>
      <c r="H148" s="236"/>
      <c r="I148" s="236"/>
      <c r="J148" s="236"/>
      <c r="K148" s="260"/>
    </row>
    <row r="149" spans="2:11" ht="15" customHeight="1" x14ac:dyDescent="0.3">
      <c r="B149" s="239"/>
      <c r="C149" s="264" t="s">
        <v>829</v>
      </c>
      <c r="D149" s="219"/>
      <c r="E149" s="219"/>
      <c r="F149" s="265" t="s">
        <v>826</v>
      </c>
      <c r="G149" s="219"/>
      <c r="H149" s="264" t="s">
        <v>865</v>
      </c>
      <c r="I149" s="264" t="s">
        <v>828</v>
      </c>
      <c r="J149" s="264">
        <v>120</v>
      </c>
      <c r="K149" s="260"/>
    </row>
    <row r="150" spans="2:11" ht="15" customHeight="1" x14ac:dyDescent="0.3">
      <c r="B150" s="239"/>
      <c r="C150" s="264" t="s">
        <v>874</v>
      </c>
      <c r="D150" s="219"/>
      <c r="E150" s="219"/>
      <c r="F150" s="265" t="s">
        <v>826</v>
      </c>
      <c r="G150" s="219"/>
      <c r="H150" s="264" t="s">
        <v>885</v>
      </c>
      <c r="I150" s="264" t="s">
        <v>828</v>
      </c>
      <c r="J150" s="264" t="s">
        <v>876</v>
      </c>
      <c r="K150" s="260"/>
    </row>
    <row r="151" spans="2:11" ht="15" customHeight="1" x14ac:dyDescent="0.3">
      <c r="B151" s="239"/>
      <c r="C151" s="264" t="s">
        <v>775</v>
      </c>
      <c r="D151" s="219"/>
      <c r="E151" s="219"/>
      <c r="F151" s="265" t="s">
        <v>826</v>
      </c>
      <c r="G151" s="219"/>
      <c r="H151" s="264" t="s">
        <v>886</v>
      </c>
      <c r="I151" s="264" t="s">
        <v>828</v>
      </c>
      <c r="J151" s="264" t="s">
        <v>876</v>
      </c>
      <c r="K151" s="260"/>
    </row>
    <row r="152" spans="2:11" ht="15" customHeight="1" x14ac:dyDescent="0.3">
      <c r="B152" s="239"/>
      <c r="C152" s="264" t="s">
        <v>831</v>
      </c>
      <c r="D152" s="219"/>
      <c r="E152" s="219"/>
      <c r="F152" s="265" t="s">
        <v>832</v>
      </c>
      <c r="G152" s="219"/>
      <c r="H152" s="264" t="s">
        <v>865</v>
      </c>
      <c r="I152" s="264" t="s">
        <v>828</v>
      </c>
      <c r="J152" s="264">
        <v>50</v>
      </c>
      <c r="K152" s="260"/>
    </row>
    <row r="153" spans="2:11" ht="15" customHeight="1" x14ac:dyDescent="0.3">
      <c r="B153" s="239"/>
      <c r="C153" s="264" t="s">
        <v>834</v>
      </c>
      <c r="D153" s="219"/>
      <c r="E153" s="219"/>
      <c r="F153" s="265" t="s">
        <v>826</v>
      </c>
      <c r="G153" s="219"/>
      <c r="H153" s="264" t="s">
        <v>865</v>
      </c>
      <c r="I153" s="264" t="s">
        <v>836</v>
      </c>
      <c r="J153" s="264"/>
      <c r="K153" s="260"/>
    </row>
    <row r="154" spans="2:11" ht="15" customHeight="1" x14ac:dyDescent="0.3">
      <c r="B154" s="239"/>
      <c r="C154" s="264" t="s">
        <v>845</v>
      </c>
      <c r="D154" s="219"/>
      <c r="E154" s="219"/>
      <c r="F154" s="265" t="s">
        <v>832</v>
      </c>
      <c r="G154" s="219"/>
      <c r="H154" s="264" t="s">
        <v>865</v>
      </c>
      <c r="I154" s="264" t="s">
        <v>828</v>
      </c>
      <c r="J154" s="264">
        <v>50</v>
      </c>
      <c r="K154" s="260"/>
    </row>
    <row r="155" spans="2:11" ht="15" customHeight="1" x14ac:dyDescent="0.3">
      <c r="B155" s="239"/>
      <c r="C155" s="264" t="s">
        <v>853</v>
      </c>
      <c r="D155" s="219"/>
      <c r="E155" s="219"/>
      <c r="F155" s="265" t="s">
        <v>832</v>
      </c>
      <c r="G155" s="219"/>
      <c r="H155" s="264" t="s">
        <v>865</v>
      </c>
      <c r="I155" s="264" t="s">
        <v>828</v>
      </c>
      <c r="J155" s="264">
        <v>50</v>
      </c>
      <c r="K155" s="260"/>
    </row>
    <row r="156" spans="2:11" ht="15" customHeight="1" x14ac:dyDescent="0.3">
      <c r="B156" s="239"/>
      <c r="C156" s="264" t="s">
        <v>851</v>
      </c>
      <c r="D156" s="219"/>
      <c r="E156" s="219"/>
      <c r="F156" s="265" t="s">
        <v>832</v>
      </c>
      <c r="G156" s="219"/>
      <c r="H156" s="264" t="s">
        <v>865</v>
      </c>
      <c r="I156" s="264" t="s">
        <v>828</v>
      </c>
      <c r="J156" s="264">
        <v>50</v>
      </c>
      <c r="K156" s="260"/>
    </row>
    <row r="157" spans="2:11" ht="15" customHeight="1" x14ac:dyDescent="0.3">
      <c r="B157" s="239"/>
      <c r="C157" s="264" t="s">
        <v>87</v>
      </c>
      <c r="D157" s="219"/>
      <c r="E157" s="219"/>
      <c r="F157" s="265" t="s">
        <v>826</v>
      </c>
      <c r="G157" s="219"/>
      <c r="H157" s="264" t="s">
        <v>887</v>
      </c>
      <c r="I157" s="264" t="s">
        <v>828</v>
      </c>
      <c r="J157" s="264" t="s">
        <v>888</v>
      </c>
      <c r="K157" s="260"/>
    </row>
    <row r="158" spans="2:11" ht="15" customHeight="1" x14ac:dyDescent="0.3">
      <c r="B158" s="239"/>
      <c r="C158" s="264" t="s">
        <v>889</v>
      </c>
      <c r="D158" s="219"/>
      <c r="E158" s="219"/>
      <c r="F158" s="265" t="s">
        <v>826</v>
      </c>
      <c r="G158" s="219"/>
      <c r="H158" s="264" t="s">
        <v>890</v>
      </c>
      <c r="I158" s="264" t="s">
        <v>860</v>
      </c>
      <c r="J158" s="264"/>
      <c r="K158" s="260"/>
    </row>
    <row r="159" spans="2:11" ht="15" customHeight="1" x14ac:dyDescent="0.3">
      <c r="B159" s="266"/>
      <c r="C159" s="248"/>
      <c r="D159" s="248"/>
      <c r="E159" s="248"/>
      <c r="F159" s="248"/>
      <c r="G159" s="248"/>
      <c r="H159" s="248"/>
      <c r="I159" s="248"/>
      <c r="J159" s="248"/>
      <c r="K159" s="267"/>
    </row>
    <row r="160" spans="2:11" ht="18.75" customHeight="1" x14ac:dyDescent="0.3">
      <c r="B160" s="215"/>
      <c r="C160" s="219"/>
      <c r="D160" s="219"/>
      <c r="E160" s="219"/>
      <c r="F160" s="238"/>
      <c r="G160" s="219"/>
      <c r="H160" s="219"/>
      <c r="I160" s="219"/>
      <c r="J160" s="219"/>
      <c r="K160" s="215"/>
    </row>
    <row r="161" spans="2:11" ht="18.75" customHeight="1" x14ac:dyDescent="0.3"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</row>
    <row r="162" spans="2:11" ht="7.5" customHeight="1" x14ac:dyDescent="0.3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 x14ac:dyDescent="0.3">
      <c r="B163" s="209"/>
      <c r="C163" s="329" t="s">
        <v>891</v>
      </c>
      <c r="D163" s="329"/>
      <c r="E163" s="329"/>
      <c r="F163" s="329"/>
      <c r="G163" s="329"/>
      <c r="H163" s="329"/>
      <c r="I163" s="329"/>
      <c r="J163" s="329"/>
      <c r="K163" s="210"/>
    </row>
    <row r="164" spans="2:11" ht="17.25" customHeight="1" x14ac:dyDescent="0.3">
      <c r="B164" s="209"/>
      <c r="C164" s="231" t="s">
        <v>820</v>
      </c>
      <c r="D164" s="231"/>
      <c r="E164" s="231"/>
      <c r="F164" s="231" t="s">
        <v>821</v>
      </c>
      <c r="G164" s="268"/>
      <c r="H164" s="269" t="s">
        <v>119</v>
      </c>
      <c r="I164" s="269" t="s">
        <v>60</v>
      </c>
      <c r="J164" s="231" t="s">
        <v>822</v>
      </c>
      <c r="K164" s="210"/>
    </row>
    <row r="165" spans="2:11" ht="17.25" customHeight="1" x14ac:dyDescent="0.3">
      <c r="B165" s="212"/>
      <c r="C165" s="233" t="s">
        <v>823</v>
      </c>
      <c r="D165" s="233"/>
      <c r="E165" s="233"/>
      <c r="F165" s="234" t="s">
        <v>824</v>
      </c>
      <c r="G165" s="270"/>
      <c r="H165" s="271"/>
      <c r="I165" s="271"/>
      <c r="J165" s="233" t="s">
        <v>825</v>
      </c>
      <c r="K165" s="213"/>
    </row>
    <row r="166" spans="2:11" ht="5.25" customHeight="1" x14ac:dyDescent="0.3">
      <c r="B166" s="239"/>
      <c r="C166" s="236"/>
      <c r="D166" s="236"/>
      <c r="E166" s="236"/>
      <c r="F166" s="236"/>
      <c r="G166" s="237"/>
      <c r="H166" s="236"/>
      <c r="I166" s="236"/>
      <c r="J166" s="236"/>
      <c r="K166" s="260"/>
    </row>
    <row r="167" spans="2:11" ht="15" customHeight="1" x14ac:dyDescent="0.3">
      <c r="B167" s="239"/>
      <c r="C167" s="219" t="s">
        <v>829</v>
      </c>
      <c r="D167" s="219"/>
      <c r="E167" s="219"/>
      <c r="F167" s="238" t="s">
        <v>826</v>
      </c>
      <c r="G167" s="219"/>
      <c r="H167" s="219" t="s">
        <v>865</v>
      </c>
      <c r="I167" s="219" t="s">
        <v>828</v>
      </c>
      <c r="J167" s="219">
        <v>120</v>
      </c>
      <c r="K167" s="260"/>
    </row>
    <row r="168" spans="2:11" ht="15" customHeight="1" x14ac:dyDescent="0.3">
      <c r="B168" s="239"/>
      <c r="C168" s="219" t="s">
        <v>874</v>
      </c>
      <c r="D168" s="219"/>
      <c r="E168" s="219"/>
      <c r="F168" s="238" t="s">
        <v>826</v>
      </c>
      <c r="G168" s="219"/>
      <c r="H168" s="219" t="s">
        <v>875</v>
      </c>
      <c r="I168" s="219" t="s">
        <v>828</v>
      </c>
      <c r="J168" s="219" t="s">
        <v>876</v>
      </c>
      <c r="K168" s="260"/>
    </row>
    <row r="169" spans="2:11" ht="15" customHeight="1" x14ac:dyDescent="0.3">
      <c r="B169" s="239"/>
      <c r="C169" s="219" t="s">
        <v>775</v>
      </c>
      <c r="D169" s="219"/>
      <c r="E169" s="219"/>
      <c r="F169" s="238" t="s">
        <v>826</v>
      </c>
      <c r="G169" s="219"/>
      <c r="H169" s="219" t="s">
        <v>892</v>
      </c>
      <c r="I169" s="219" t="s">
        <v>828</v>
      </c>
      <c r="J169" s="219" t="s">
        <v>876</v>
      </c>
      <c r="K169" s="260"/>
    </row>
    <row r="170" spans="2:11" ht="15" customHeight="1" x14ac:dyDescent="0.3">
      <c r="B170" s="239"/>
      <c r="C170" s="219" t="s">
        <v>831</v>
      </c>
      <c r="D170" s="219"/>
      <c r="E170" s="219"/>
      <c r="F170" s="238" t="s">
        <v>832</v>
      </c>
      <c r="G170" s="219"/>
      <c r="H170" s="219" t="s">
        <v>892</v>
      </c>
      <c r="I170" s="219" t="s">
        <v>828</v>
      </c>
      <c r="J170" s="219">
        <v>50</v>
      </c>
      <c r="K170" s="260"/>
    </row>
    <row r="171" spans="2:11" ht="15" customHeight="1" x14ac:dyDescent="0.3">
      <c r="B171" s="239"/>
      <c r="C171" s="219" t="s">
        <v>834</v>
      </c>
      <c r="D171" s="219"/>
      <c r="E171" s="219"/>
      <c r="F171" s="238" t="s">
        <v>826</v>
      </c>
      <c r="G171" s="219"/>
      <c r="H171" s="219" t="s">
        <v>892</v>
      </c>
      <c r="I171" s="219" t="s">
        <v>836</v>
      </c>
      <c r="J171" s="219"/>
      <c r="K171" s="260"/>
    </row>
    <row r="172" spans="2:11" ht="15" customHeight="1" x14ac:dyDescent="0.3">
      <c r="B172" s="239"/>
      <c r="C172" s="219" t="s">
        <v>845</v>
      </c>
      <c r="D172" s="219"/>
      <c r="E172" s="219"/>
      <c r="F172" s="238" t="s">
        <v>832</v>
      </c>
      <c r="G172" s="219"/>
      <c r="H172" s="219" t="s">
        <v>892</v>
      </c>
      <c r="I172" s="219" t="s">
        <v>828</v>
      </c>
      <c r="J172" s="219">
        <v>50</v>
      </c>
      <c r="K172" s="260"/>
    </row>
    <row r="173" spans="2:11" ht="15" customHeight="1" x14ac:dyDescent="0.3">
      <c r="B173" s="239"/>
      <c r="C173" s="219" t="s">
        <v>853</v>
      </c>
      <c r="D173" s="219"/>
      <c r="E173" s="219"/>
      <c r="F173" s="238" t="s">
        <v>832</v>
      </c>
      <c r="G173" s="219"/>
      <c r="H173" s="219" t="s">
        <v>892</v>
      </c>
      <c r="I173" s="219" t="s">
        <v>828</v>
      </c>
      <c r="J173" s="219">
        <v>50</v>
      </c>
      <c r="K173" s="260"/>
    </row>
    <row r="174" spans="2:11" ht="15" customHeight="1" x14ac:dyDescent="0.3">
      <c r="B174" s="239"/>
      <c r="C174" s="219" t="s">
        <v>851</v>
      </c>
      <c r="D174" s="219"/>
      <c r="E174" s="219"/>
      <c r="F174" s="238" t="s">
        <v>832</v>
      </c>
      <c r="G174" s="219"/>
      <c r="H174" s="219" t="s">
        <v>892</v>
      </c>
      <c r="I174" s="219" t="s">
        <v>828</v>
      </c>
      <c r="J174" s="219">
        <v>50</v>
      </c>
      <c r="K174" s="260"/>
    </row>
    <row r="175" spans="2:11" ht="15" customHeight="1" x14ac:dyDescent="0.3">
      <c r="B175" s="239"/>
      <c r="C175" s="219" t="s">
        <v>118</v>
      </c>
      <c r="D175" s="219"/>
      <c r="E175" s="219"/>
      <c r="F175" s="238" t="s">
        <v>826</v>
      </c>
      <c r="G175" s="219"/>
      <c r="H175" s="219" t="s">
        <v>893</v>
      </c>
      <c r="I175" s="219" t="s">
        <v>894</v>
      </c>
      <c r="J175" s="219"/>
      <c r="K175" s="260"/>
    </row>
    <row r="176" spans="2:11" ht="15" customHeight="1" x14ac:dyDescent="0.3">
      <c r="B176" s="239"/>
      <c r="C176" s="219" t="s">
        <v>60</v>
      </c>
      <c r="D176" s="219"/>
      <c r="E176" s="219"/>
      <c r="F176" s="238" t="s">
        <v>826</v>
      </c>
      <c r="G176" s="219"/>
      <c r="H176" s="219" t="s">
        <v>895</v>
      </c>
      <c r="I176" s="219" t="s">
        <v>896</v>
      </c>
      <c r="J176" s="219">
        <v>1</v>
      </c>
      <c r="K176" s="260"/>
    </row>
    <row r="177" spans="2:11" ht="15" customHeight="1" x14ac:dyDescent="0.3">
      <c r="B177" s="239"/>
      <c r="C177" s="219" t="s">
        <v>56</v>
      </c>
      <c r="D177" s="219"/>
      <c r="E177" s="219"/>
      <c r="F177" s="238" t="s">
        <v>826</v>
      </c>
      <c r="G177" s="219"/>
      <c r="H177" s="219" t="s">
        <v>897</v>
      </c>
      <c r="I177" s="219" t="s">
        <v>828</v>
      </c>
      <c r="J177" s="219">
        <v>20</v>
      </c>
      <c r="K177" s="260"/>
    </row>
    <row r="178" spans="2:11" ht="15" customHeight="1" x14ac:dyDescent="0.3">
      <c r="B178" s="239"/>
      <c r="C178" s="219" t="s">
        <v>119</v>
      </c>
      <c r="D178" s="219"/>
      <c r="E178" s="219"/>
      <c r="F178" s="238" t="s">
        <v>826</v>
      </c>
      <c r="G178" s="219"/>
      <c r="H178" s="219" t="s">
        <v>898</v>
      </c>
      <c r="I178" s="219" t="s">
        <v>828</v>
      </c>
      <c r="J178" s="219">
        <v>255</v>
      </c>
      <c r="K178" s="260"/>
    </row>
    <row r="179" spans="2:11" ht="15" customHeight="1" x14ac:dyDescent="0.3">
      <c r="B179" s="239"/>
      <c r="C179" s="219" t="s">
        <v>120</v>
      </c>
      <c r="D179" s="219"/>
      <c r="E179" s="219"/>
      <c r="F179" s="238" t="s">
        <v>826</v>
      </c>
      <c r="G179" s="219"/>
      <c r="H179" s="219" t="s">
        <v>791</v>
      </c>
      <c r="I179" s="219" t="s">
        <v>828</v>
      </c>
      <c r="J179" s="219">
        <v>10</v>
      </c>
      <c r="K179" s="260"/>
    </row>
    <row r="180" spans="2:11" ht="15" customHeight="1" x14ac:dyDescent="0.3">
      <c r="B180" s="239"/>
      <c r="C180" s="219" t="s">
        <v>121</v>
      </c>
      <c r="D180" s="219"/>
      <c r="E180" s="219"/>
      <c r="F180" s="238" t="s">
        <v>826</v>
      </c>
      <c r="G180" s="219"/>
      <c r="H180" s="219" t="s">
        <v>899</v>
      </c>
      <c r="I180" s="219" t="s">
        <v>860</v>
      </c>
      <c r="J180" s="219"/>
      <c r="K180" s="260"/>
    </row>
    <row r="181" spans="2:11" ht="15" customHeight="1" x14ac:dyDescent="0.3">
      <c r="B181" s="239"/>
      <c r="C181" s="219" t="s">
        <v>900</v>
      </c>
      <c r="D181" s="219"/>
      <c r="E181" s="219"/>
      <c r="F181" s="238" t="s">
        <v>826</v>
      </c>
      <c r="G181" s="219"/>
      <c r="H181" s="219" t="s">
        <v>901</v>
      </c>
      <c r="I181" s="219" t="s">
        <v>860</v>
      </c>
      <c r="J181" s="219"/>
      <c r="K181" s="260"/>
    </row>
    <row r="182" spans="2:11" ht="15" customHeight="1" x14ac:dyDescent="0.3">
      <c r="B182" s="239"/>
      <c r="C182" s="219" t="s">
        <v>889</v>
      </c>
      <c r="D182" s="219"/>
      <c r="E182" s="219"/>
      <c r="F182" s="238" t="s">
        <v>826</v>
      </c>
      <c r="G182" s="219"/>
      <c r="H182" s="219" t="s">
        <v>902</v>
      </c>
      <c r="I182" s="219" t="s">
        <v>860</v>
      </c>
      <c r="J182" s="219"/>
      <c r="K182" s="260"/>
    </row>
    <row r="183" spans="2:11" ht="15" customHeight="1" x14ac:dyDescent="0.3">
      <c r="B183" s="239"/>
      <c r="C183" s="219" t="s">
        <v>124</v>
      </c>
      <c r="D183" s="219"/>
      <c r="E183" s="219"/>
      <c r="F183" s="238" t="s">
        <v>832</v>
      </c>
      <c r="G183" s="219"/>
      <c r="H183" s="219" t="s">
        <v>903</v>
      </c>
      <c r="I183" s="219" t="s">
        <v>828</v>
      </c>
      <c r="J183" s="219">
        <v>50</v>
      </c>
      <c r="K183" s="260"/>
    </row>
    <row r="184" spans="2:11" ht="15" customHeight="1" x14ac:dyDescent="0.3">
      <c r="B184" s="266"/>
      <c r="C184" s="248"/>
      <c r="D184" s="248"/>
      <c r="E184" s="248"/>
      <c r="F184" s="248"/>
      <c r="G184" s="248"/>
      <c r="H184" s="248"/>
      <c r="I184" s="248"/>
      <c r="J184" s="248"/>
      <c r="K184" s="267"/>
    </row>
    <row r="185" spans="2:11" ht="18.75" customHeight="1" x14ac:dyDescent="0.3">
      <c r="B185" s="215"/>
      <c r="C185" s="219"/>
      <c r="D185" s="219"/>
      <c r="E185" s="219"/>
      <c r="F185" s="238"/>
      <c r="G185" s="219"/>
      <c r="H185" s="219"/>
      <c r="I185" s="219"/>
      <c r="J185" s="219"/>
      <c r="K185" s="215"/>
    </row>
    <row r="186" spans="2:11" ht="18.75" customHeight="1" x14ac:dyDescent="0.3">
      <c r="B186" s="225"/>
      <c r="C186" s="225"/>
      <c r="D186" s="225"/>
      <c r="E186" s="225"/>
      <c r="F186" s="225"/>
      <c r="G186" s="225"/>
      <c r="H186" s="225"/>
      <c r="I186" s="225"/>
      <c r="J186" s="225"/>
      <c r="K186" s="225"/>
    </row>
    <row r="187" spans="2:11" x14ac:dyDescent="0.3">
      <c r="B187" s="206"/>
      <c r="C187" s="207"/>
      <c r="D187" s="207"/>
      <c r="E187" s="207"/>
      <c r="F187" s="207"/>
      <c r="G187" s="207"/>
      <c r="H187" s="207"/>
      <c r="I187" s="207"/>
      <c r="J187" s="207"/>
      <c r="K187" s="208"/>
    </row>
    <row r="188" spans="2:11" ht="21" x14ac:dyDescent="0.3">
      <c r="B188" s="209"/>
      <c r="C188" s="329" t="s">
        <v>904</v>
      </c>
      <c r="D188" s="329"/>
      <c r="E188" s="329"/>
      <c r="F188" s="329"/>
      <c r="G188" s="329"/>
      <c r="H188" s="329"/>
      <c r="I188" s="329"/>
      <c r="J188" s="329"/>
      <c r="K188" s="210"/>
    </row>
    <row r="189" spans="2:11" ht="25.5" customHeight="1" x14ac:dyDescent="0.3">
      <c r="B189" s="209"/>
      <c r="C189" s="272" t="s">
        <v>905</v>
      </c>
      <c r="D189" s="272"/>
      <c r="E189" s="272"/>
      <c r="F189" s="272" t="s">
        <v>906</v>
      </c>
      <c r="G189" s="273"/>
      <c r="H189" s="335" t="s">
        <v>907</v>
      </c>
      <c r="I189" s="335"/>
      <c r="J189" s="335"/>
      <c r="K189" s="210"/>
    </row>
    <row r="190" spans="2:11" ht="5.25" customHeight="1" x14ac:dyDescent="0.3">
      <c r="B190" s="239"/>
      <c r="C190" s="236"/>
      <c r="D190" s="236"/>
      <c r="E190" s="236"/>
      <c r="F190" s="236"/>
      <c r="G190" s="219"/>
      <c r="H190" s="236"/>
      <c r="I190" s="236"/>
      <c r="J190" s="236"/>
      <c r="K190" s="260"/>
    </row>
    <row r="191" spans="2:11" ht="15" customHeight="1" x14ac:dyDescent="0.3">
      <c r="B191" s="239"/>
      <c r="C191" s="219" t="s">
        <v>908</v>
      </c>
      <c r="D191" s="219"/>
      <c r="E191" s="219"/>
      <c r="F191" s="238" t="s">
        <v>46</v>
      </c>
      <c r="G191" s="219"/>
      <c r="H191" s="336" t="s">
        <v>909</v>
      </c>
      <c r="I191" s="336"/>
      <c r="J191" s="336"/>
      <c r="K191" s="260"/>
    </row>
    <row r="192" spans="2:11" ht="15" customHeight="1" x14ac:dyDescent="0.3">
      <c r="B192" s="239"/>
      <c r="C192" s="245"/>
      <c r="D192" s="219"/>
      <c r="E192" s="219"/>
      <c r="F192" s="238" t="s">
        <v>47</v>
      </c>
      <c r="G192" s="219"/>
      <c r="H192" s="336" t="s">
        <v>910</v>
      </c>
      <c r="I192" s="336"/>
      <c r="J192" s="336"/>
      <c r="K192" s="260"/>
    </row>
    <row r="193" spans="2:11" ht="15" customHeight="1" x14ac:dyDescent="0.3">
      <c r="B193" s="239"/>
      <c r="C193" s="245"/>
      <c r="D193" s="219"/>
      <c r="E193" s="219"/>
      <c r="F193" s="238" t="s">
        <v>50</v>
      </c>
      <c r="G193" s="219"/>
      <c r="H193" s="336" t="s">
        <v>911</v>
      </c>
      <c r="I193" s="336"/>
      <c r="J193" s="336"/>
      <c r="K193" s="260"/>
    </row>
    <row r="194" spans="2:11" ht="15" customHeight="1" x14ac:dyDescent="0.3">
      <c r="B194" s="239"/>
      <c r="C194" s="219"/>
      <c r="D194" s="219"/>
      <c r="E194" s="219"/>
      <c r="F194" s="238" t="s">
        <v>48</v>
      </c>
      <c r="G194" s="219"/>
      <c r="H194" s="336" t="s">
        <v>912</v>
      </c>
      <c r="I194" s="336"/>
      <c r="J194" s="336"/>
      <c r="K194" s="260"/>
    </row>
    <row r="195" spans="2:11" ht="15" customHeight="1" x14ac:dyDescent="0.3">
      <c r="B195" s="239"/>
      <c r="C195" s="219"/>
      <c r="D195" s="219"/>
      <c r="E195" s="219"/>
      <c r="F195" s="238" t="s">
        <v>49</v>
      </c>
      <c r="G195" s="219"/>
      <c r="H195" s="336" t="s">
        <v>913</v>
      </c>
      <c r="I195" s="336"/>
      <c r="J195" s="336"/>
      <c r="K195" s="260"/>
    </row>
    <row r="196" spans="2:11" ht="15" customHeight="1" x14ac:dyDescent="0.3">
      <c r="B196" s="239"/>
      <c r="C196" s="219"/>
      <c r="D196" s="219"/>
      <c r="E196" s="219"/>
      <c r="F196" s="238"/>
      <c r="G196" s="219"/>
      <c r="H196" s="219"/>
      <c r="I196" s="219"/>
      <c r="J196" s="219"/>
      <c r="K196" s="260"/>
    </row>
    <row r="197" spans="2:11" ht="15" customHeight="1" x14ac:dyDescent="0.3">
      <c r="B197" s="239"/>
      <c r="C197" s="219" t="s">
        <v>872</v>
      </c>
      <c r="D197" s="219"/>
      <c r="E197" s="219"/>
      <c r="F197" s="238" t="s">
        <v>78</v>
      </c>
      <c r="G197" s="219"/>
      <c r="H197" s="336" t="s">
        <v>914</v>
      </c>
      <c r="I197" s="336"/>
      <c r="J197" s="336"/>
      <c r="K197" s="260"/>
    </row>
    <row r="198" spans="2:11" ht="15" customHeight="1" x14ac:dyDescent="0.3">
      <c r="B198" s="239"/>
      <c r="C198" s="245"/>
      <c r="D198" s="219"/>
      <c r="E198" s="219"/>
      <c r="F198" s="238" t="s">
        <v>769</v>
      </c>
      <c r="G198" s="219"/>
      <c r="H198" s="336" t="s">
        <v>770</v>
      </c>
      <c r="I198" s="336"/>
      <c r="J198" s="336"/>
      <c r="K198" s="260"/>
    </row>
    <row r="199" spans="2:11" ht="15" customHeight="1" x14ac:dyDescent="0.3">
      <c r="B199" s="239"/>
      <c r="C199" s="219"/>
      <c r="D199" s="219"/>
      <c r="E199" s="219"/>
      <c r="F199" s="238" t="s">
        <v>767</v>
      </c>
      <c r="G199" s="219"/>
      <c r="H199" s="336" t="s">
        <v>915</v>
      </c>
      <c r="I199" s="336"/>
      <c r="J199" s="336"/>
      <c r="K199" s="260"/>
    </row>
    <row r="200" spans="2:11" ht="15" customHeight="1" x14ac:dyDescent="0.3">
      <c r="B200" s="274"/>
      <c r="C200" s="245"/>
      <c r="D200" s="245"/>
      <c r="E200" s="245"/>
      <c r="F200" s="238" t="s">
        <v>771</v>
      </c>
      <c r="G200" s="224"/>
      <c r="H200" s="334" t="s">
        <v>772</v>
      </c>
      <c r="I200" s="334"/>
      <c r="J200" s="334"/>
      <c r="K200" s="275"/>
    </row>
    <row r="201" spans="2:11" ht="15" customHeight="1" x14ac:dyDescent="0.3">
      <c r="B201" s="274"/>
      <c r="C201" s="245"/>
      <c r="D201" s="245"/>
      <c r="E201" s="245"/>
      <c r="F201" s="238" t="s">
        <v>773</v>
      </c>
      <c r="G201" s="224"/>
      <c r="H201" s="334" t="s">
        <v>734</v>
      </c>
      <c r="I201" s="334"/>
      <c r="J201" s="334"/>
      <c r="K201" s="275"/>
    </row>
    <row r="202" spans="2:11" ht="15" customHeight="1" x14ac:dyDescent="0.3">
      <c r="B202" s="274"/>
      <c r="C202" s="245"/>
      <c r="D202" s="245"/>
      <c r="E202" s="245"/>
      <c r="F202" s="276"/>
      <c r="G202" s="224"/>
      <c r="H202" s="277"/>
      <c r="I202" s="277"/>
      <c r="J202" s="277"/>
      <c r="K202" s="275"/>
    </row>
    <row r="203" spans="2:11" ht="15" customHeight="1" x14ac:dyDescent="0.3">
      <c r="B203" s="274"/>
      <c r="C203" s="219" t="s">
        <v>896</v>
      </c>
      <c r="D203" s="245"/>
      <c r="E203" s="245"/>
      <c r="F203" s="238">
        <v>1</v>
      </c>
      <c r="G203" s="224"/>
      <c r="H203" s="334" t="s">
        <v>916</v>
      </c>
      <c r="I203" s="334"/>
      <c r="J203" s="334"/>
      <c r="K203" s="275"/>
    </row>
    <row r="204" spans="2:11" ht="15" customHeight="1" x14ac:dyDescent="0.3">
      <c r="B204" s="274"/>
      <c r="C204" s="245"/>
      <c r="D204" s="245"/>
      <c r="E204" s="245"/>
      <c r="F204" s="238">
        <v>2</v>
      </c>
      <c r="G204" s="224"/>
      <c r="H204" s="334" t="s">
        <v>917</v>
      </c>
      <c r="I204" s="334"/>
      <c r="J204" s="334"/>
      <c r="K204" s="275"/>
    </row>
    <row r="205" spans="2:11" ht="15" customHeight="1" x14ac:dyDescent="0.3">
      <c r="B205" s="274"/>
      <c r="C205" s="245"/>
      <c r="D205" s="245"/>
      <c r="E205" s="245"/>
      <c r="F205" s="238">
        <v>3</v>
      </c>
      <c r="G205" s="224"/>
      <c r="H205" s="334" t="s">
        <v>918</v>
      </c>
      <c r="I205" s="334"/>
      <c r="J205" s="334"/>
      <c r="K205" s="275"/>
    </row>
    <row r="206" spans="2:11" ht="15" customHeight="1" x14ac:dyDescent="0.3">
      <c r="B206" s="274"/>
      <c r="C206" s="245"/>
      <c r="D206" s="245"/>
      <c r="E206" s="245"/>
      <c r="F206" s="238">
        <v>4</v>
      </c>
      <c r="G206" s="224"/>
      <c r="H206" s="334" t="s">
        <v>919</v>
      </c>
      <c r="I206" s="334"/>
      <c r="J206" s="334"/>
      <c r="K206" s="275"/>
    </row>
    <row r="207" spans="2:11" ht="12.75" customHeight="1" x14ac:dyDescent="0.3">
      <c r="B207" s="278"/>
      <c r="C207" s="279"/>
      <c r="D207" s="279"/>
      <c r="E207" s="279"/>
      <c r="F207" s="279"/>
      <c r="G207" s="279"/>
      <c r="H207" s="279"/>
      <c r="I207" s="279"/>
      <c r="J207" s="279"/>
      <c r="K207" s="280"/>
    </row>
  </sheetData>
  <mergeCells count="77">
    <mergeCell ref="H201:J201"/>
    <mergeCell ref="H203:J203"/>
    <mergeCell ref="H204:J204"/>
    <mergeCell ref="H205:J205"/>
    <mergeCell ref="H206:J206"/>
    <mergeCell ref="H200:J200"/>
    <mergeCell ref="C163:J163"/>
    <mergeCell ref="C188:J188"/>
    <mergeCell ref="H189:J189"/>
    <mergeCell ref="H191:J191"/>
    <mergeCell ref="H192:J192"/>
    <mergeCell ref="H193:J193"/>
    <mergeCell ref="H194:J194"/>
    <mergeCell ref="H195:J195"/>
    <mergeCell ref="H197:J197"/>
    <mergeCell ref="H198:J198"/>
    <mergeCell ref="H199:J199"/>
    <mergeCell ref="D68:J68"/>
    <mergeCell ref="C73:J73"/>
    <mergeCell ref="C100:J100"/>
    <mergeCell ref="C120:J120"/>
    <mergeCell ref="C145:J145"/>
    <mergeCell ref="D63:J63"/>
    <mergeCell ref="D64:J64"/>
    <mergeCell ref="D65:J65"/>
    <mergeCell ref="D66:J66"/>
    <mergeCell ref="D67:J67"/>
    <mergeCell ref="D57:J57"/>
    <mergeCell ref="D58:J58"/>
    <mergeCell ref="D59:J59"/>
    <mergeCell ref="D60:J60"/>
    <mergeCell ref="D61:J61"/>
    <mergeCell ref="C50:J50"/>
    <mergeCell ref="C52:J52"/>
    <mergeCell ref="C53:J53"/>
    <mergeCell ref="C55:J55"/>
    <mergeCell ref="D56:J56"/>
    <mergeCell ref="D45:J45"/>
    <mergeCell ref="E46:J46"/>
    <mergeCell ref="E47:J47"/>
    <mergeCell ref="E48:J48"/>
    <mergeCell ref="D49:J49"/>
    <mergeCell ref="G39:J39"/>
    <mergeCell ref="G40:J40"/>
    <mergeCell ref="G41:J41"/>
    <mergeCell ref="G42:J42"/>
    <mergeCell ref="G43:J43"/>
    <mergeCell ref="G34:J34"/>
    <mergeCell ref="G35:J35"/>
    <mergeCell ref="G36:J36"/>
    <mergeCell ref="G37:J37"/>
    <mergeCell ref="G38:J38"/>
    <mergeCell ref="D28:J28"/>
    <mergeCell ref="D29:J29"/>
    <mergeCell ref="D31:J31"/>
    <mergeCell ref="D32:J32"/>
    <mergeCell ref="D33:J33"/>
    <mergeCell ref="F21:J21"/>
    <mergeCell ref="C23:J23"/>
    <mergeCell ref="C24:J24"/>
    <mergeCell ref="D25:J25"/>
    <mergeCell ref="D26:J26"/>
    <mergeCell ref="F16:J16"/>
    <mergeCell ref="F17:J17"/>
    <mergeCell ref="F18:J18"/>
    <mergeCell ref="F19:J19"/>
    <mergeCell ref="F20:J20"/>
    <mergeCell ref="D10:J10"/>
    <mergeCell ref="D11:J11"/>
    <mergeCell ref="D13:J13"/>
    <mergeCell ref="D14:J14"/>
    <mergeCell ref="D15:J15"/>
    <mergeCell ref="C3:J3"/>
    <mergeCell ref="C4:J4"/>
    <mergeCell ref="C6:J6"/>
    <mergeCell ref="C7:J7"/>
    <mergeCell ref="C9:J9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15062 - MPSV - přesun ord...</vt:lpstr>
      <vt:lpstr>VRN - Vedlejší rozpočtové...</vt:lpstr>
      <vt:lpstr>Pokyny pro vyplnění</vt:lpstr>
      <vt:lpstr>'15062 - MPSV - přesun ord...'!Názvy_tisku</vt:lpstr>
      <vt:lpstr>'Rekapitulace stavby'!Názvy_tisku</vt:lpstr>
      <vt:lpstr>'VRN - Vedlejší rozpočtové...'!Názvy_tisku</vt:lpstr>
      <vt:lpstr>'15062 - MPSV - přesun ord...'!Oblast_tisku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Olda</dc:creator>
  <cp:lastModifiedBy>Jandová Jana Ing.</cp:lastModifiedBy>
  <cp:lastPrinted>2016-06-07T08:56:13Z</cp:lastPrinted>
  <dcterms:created xsi:type="dcterms:W3CDTF">2016-04-22T09:52:42Z</dcterms:created>
  <dcterms:modified xsi:type="dcterms:W3CDTF">2016-06-07T08:56:31Z</dcterms:modified>
</cp:coreProperties>
</file>